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_Jimenez\Desktop\CARPETA PARA LICITACION IESPEC\Iespec para Licitacion\"/>
    </mc:Choice>
  </mc:AlternateContent>
  <xr:revisionPtr revIDLastSave="0" documentId="13_ncr:1_{C3D00D10-6BFC-4424-96ED-06DF9E918A70}" xr6:coauthVersionLast="47" xr6:coauthVersionMax="47" xr10:uidLastSave="{00000000-0000-0000-0000-000000000000}"/>
  <bookViews>
    <workbookView xWindow="-120" yWindow="-120" windowWidth="29040" windowHeight="15720" xr2:uid="{0173AB58-F852-4895-94F7-3F3D0EB8E332}"/>
  </bookViews>
  <sheets>
    <sheet name="PRESUPUESTO LIC." sheetId="1" r:id="rId1"/>
  </sheets>
  <definedNames>
    <definedName name="_xlnm.Print_Area" localSheetId="0">'PRESUPUESTO LIC.'!$A$1:$G$311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3" i="1" l="1"/>
  <c r="F264" i="1"/>
  <c r="F265" i="1"/>
  <c r="F266" i="1"/>
  <c r="F269" i="1"/>
  <c r="F270" i="1"/>
  <c r="F271" i="1"/>
  <c r="F272" i="1"/>
  <c r="F273" i="1"/>
  <c r="F274" i="1"/>
  <c r="F256" i="1"/>
  <c r="F241" i="1"/>
  <c r="F242" i="1"/>
  <c r="F243" i="1"/>
  <c r="F244" i="1"/>
  <c r="F245" i="1"/>
  <c r="F246" i="1"/>
  <c r="F247" i="1"/>
  <c r="F248" i="1"/>
  <c r="F249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13" i="1"/>
  <c r="F214" i="1"/>
  <c r="F216" i="1"/>
  <c r="F217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53" i="1"/>
  <c r="F154" i="1"/>
  <c r="F155" i="1"/>
  <c r="F156" i="1"/>
  <c r="F157" i="1"/>
  <c r="F158" i="1"/>
  <c r="F159" i="1"/>
  <c r="F160" i="1"/>
  <c r="F161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18" i="1"/>
  <c r="F119" i="1"/>
  <c r="F120" i="1"/>
  <c r="F121" i="1"/>
  <c r="F122" i="1"/>
  <c r="F123" i="1"/>
  <c r="F124" i="1"/>
  <c r="F91" i="1"/>
  <c r="F92" i="1"/>
  <c r="F93" i="1"/>
  <c r="F94" i="1"/>
  <c r="F95" i="1"/>
  <c r="F96" i="1"/>
  <c r="F100" i="1"/>
  <c r="F106" i="1"/>
  <c r="F107" i="1"/>
  <c r="F108" i="1"/>
  <c r="F82" i="1"/>
  <c r="F83" i="1"/>
  <c r="F84" i="1"/>
  <c r="F85" i="1"/>
  <c r="F86" i="1"/>
  <c r="F72" i="1"/>
  <c r="F73" i="1"/>
  <c r="F64" i="1"/>
  <c r="F65" i="1"/>
  <c r="F66" i="1"/>
  <c r="F58" i="1"/>
  <c r="F46" i="1"/>
  <c r="F47" i="1"/>
  <c r="F48" i="1"/>
  <c r="F49" i="1"/>
  <c r="F50" i="1"/>
  <c r="F51" i="1"/>
  <c r="F52" i="1"/>
  <c r="F39" i="1"/>
  <c r="F41" i="1"/>
  <c r="A261" i="1" l="1"/>
  <c r="A147" i="1"/>
  <c r="A151" i="1" s="1"/>
  <c r="A209" i="1"/>
  <c r="A219" i="1" s="1"/>
  <c r="A239" i="1" s="1"/>
  <c r="A251" i="1" s="1"/>
  <c r="A254" i="1" s="1"/>
  <c r="F152" i="1" l="1"/>
  <c r="F148" i="1"/>
  <c r="F149" i="1" s="1"/>
  <c r="F286" i="1"/>
  <c r="F285" i="1"/>
  <c r="F284" i="1"/>
  <c r="F283" i="1"/>
  <c r="F282" i="1"/>
  <c r="F281" i="1"/>
  <c r="F280" i="1"/>
  <c r="F279" i="1"/>
  <c r="F278" i="1"/>
  <c r="A278" i="1"/>
  <c r="A279" i="1" s="1"/>
  <c r="A280" i="1" s="1"/>
  <c r="A281" i="1" s="1"/>
  <c r="A282" i="1" s="1"/>
  <c r="A283" i="1" s="1"/>
  <c r="A284" i="1" s="1"/>
  <c r="A285" i="1" s="1"/>
  <c r="A286" i="1" s="1"/>
  <c r="F262" i="1"/>
  <c r="F255" i="1"/>
  <c r="F252" i="1"/>
  <c r="F253" i="1" s="1"/>
  <c r="F240" i="1"/>
  <c r="F250" i="1" s="1"/>
  <c r="F220" i="1"/>
  <c r="C215" i="1"/>
  <c r="F215" i="1" s="1"/>
  <c r="C212" i="1"/>
  <c r="F212" i="1" s="1"/>
  <c r="C211" i="1"/>
  <c r="F211" i="1" s="1"/>
  <c r="C210" i="1"/>
  <c r="F210" i="1" s="1"/>
  <c r="F184" i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F166" i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35" i="1"/>
  <c r="A136" i="1" s="1"/>
  <c r="A137" i="1" s="1"/>
  <c r="A138" i="1" s="1"/>
  <c r="A139" i="1" s="1"/>
  <c r="A140" i="1" s="1"/>
  <c r="A141" i="1" s="1"/>
  <c r="A142" i="1" s="1"/>
  <c r="F129" i="1"/>
  <c r="F117" i="1"/>
  <c r="C105" i="1"/>
  <c r="F105" i="1" s="1"/>
  <c r="C104" i="1"/>
  <c r="F104" i="1" s="1"/>
  <c r="C103" i="1"/>
  <c r="F103" i="1" s="1"/>
  <c r="C102" i="1"/>
  <c r="F102" i="1" s="1"/>
  <c r="C101" i="1"/>
  <c r="F101" i="1" s="1"/>
  <c r="C99" i="1"/>
  <c r="F99" i="1" s="1"/>
  <c r="C98" i="1"/>
  <c r="F98" i="1" s="1"/>
  <c r="C97" i="1"/>
  <c r="F97" i="1" s="1"/>
  <c r="F90" i="1"/>
  <c r="F81" i="1"/>
  <c r="C77" i="1"/>
  <c r="F77" i="1" s="1"/>
  <c r="G78" i="1" s="1"/>
  <c r="F71" i="1"/>
  <c r="G74" i="1" s="1"/>
  <c r="F63" i="1"/>
  <c r="G68" i="1" s="1"/>
  <c r="F57" i="1"/>
  <c r="F45" i="1"/>
  <c r="C40" i="1"/>
  <c r="F40" i="1" s="1"/>
  <c r="C38" i="1"/>
  <c r="F38" i="1" s="1"/>
  <c r="C37" i="1"/>
  <c r="F37" i="1" s="1"/>
  <c r="C33" i="1"/>
  <c r="F33" i="1" s="1"/>
  <c r="C32" i="1"/>
  <c r="F32" i="1" s="1"/>
  <c r="C31" i="1"/>
  <c r="F31" i="1" s="1"/>
  <c r="F30" i="1"/>
  <c r="C26" i="1"/>
  <c r="F26" i="1" s="1"/>
  <c r="C25" i="1"/>
  <c r="F25" i="1" s="1"/>
  <c r="A25" i="1"/>
  <c r="C21" i="1"/>
  <c r="F21" i="1" s="1"/>
  <c r="C20" i="1"/>
  <c r="F20" i="1" s="1"/>
  <c r="F16" i="1"/>
  <c r="G17" i="1" s="1"/>
  <c r="G126" i="1" l="1"/>
  <c r="G287" i="1"/>
  <c r="G181" i="1"/>
  <c r="G110" i="1"/>
  <c r="F257" i="1"/>
  <c r="G60" i="1"/>
  <c r="G22" i="1"/>
  <c r="F238" i="1"/>
  <c r="G275" i="1"/>
  <c r="F218" i="1"/>
  <c r="F162" i="1"/>
  <c r="G163" i="1" s="1"/>
  <c r="G42" i="1"/>
  <c r="G54" i="1"/>
  <c r="G144" i="1"/>
  <c r="G206" i="1"/>
  <c r="G87" i="1"/>
  <c r="G34" i="1"/>
  <c r="G27" i="1"/>
  <c r="G258" i="1" l="1"/>
  <c r="G289" i="1" s="1"/>
  <c r="G112" i="1"/>
  <c r="G291" i="1" l="1"/>
  <c r="F301" i="1" s="1"/>
  <c r="F296" i="1" l="1"/>
  <c r="F300" i="1"/>
  <c r="F297" i="1"/>
  <c r="F294" i="1"/>
  <c r="F298" i="1"/>
  <c r="F295" i="1"/>
  <c r="F299" i="1"/>
  <c r="F302" i="1" l="1"/>
  <c r="G303" i="1" s="1"/>
  <c r="G305" i="1" s="1"/>
</calcChain>
</file>

<file path=xl/sharedStrings.xml><?xml version="1.0" encoding="utf-8"?>
<sst xmlns="http://schemas.openxmlformats.org/spreadsheetml/2006/main" count="533" uniqueCount="344">
  <si>
    <t xml:space="preserve">      </t>
  </si>
  <si>
    <t>No</t>
  </si>
  <si>
    <t>Descripcion</t>
  </si>
  <si>
    <t>Cantidad</t>
  </si>
  <si>
    <t>Unidad</t>
  </si>
  <si>
    <t>Valor (RD$)</t>
  </si>
  <si>
    <t>Total (RD$)</t>
  </si>
  <si>
    <t>PRELIMINARES</t>
  </si>
  <si>
    <t>Desmonte de puerta de baños varones del primer nivel de (0.80 x 2.10 m). (Ver plano de demolición).</t>
  </si>
  <si>
    <t>PA</t>
  </si>
  <si>
    <t>SUB TOTAL 1</t>
  </si>
  <si>
    <t>MUROS LIGEROS</t>
  </si>
  <si>
    <t>M2</t>
  </si>
  <si>
    <t>SUB TOTAL 2</t>
  </si>
  <si>
    <t>TERMINACION EN TECHOS</t>
  </si>
  <si>
    <t>Plafones USG Mars Clima Pluss  2"x2"x 3/4'' SQ: En 1er nivel (102.70 Mts), en el 2do nivel (145.09 Mts), en el 3er nivel (145.09 Mts), en el 4to nivel (81.16 Mts).</t>
  </si>
  <si>
    <t>Facias de (26.12 m de longitud, 0.40 Mts de ancho), en área de Estantería Biblioteca, (17.10 m de longitud, 0.40 m de ancho) en área de Salón de Reuniones, 4to nivel.</t>
  </si>
  <si>
    <t>Ml</t>
  </si>
  <si>
    <t>SUB TOTAL 3</t>
  </si>
  <si>
    <t>SUB TOTAL 4</t>
  </si>
  <si>
    <t>PINTURA</t>
  </si>
  <si>
    <t>SUB TOTAL 5</t>
  </si>
  <si>
    <t>UD</t>
  </si>
  <si>
    <t>SUB TOTAL 6</t>
  </si>
  <si>
    <t>SUB TOTAL 7</t>
  </si>
  <si>
    <t xml:space="preserve">Puerta abatible de hierro con tola con sus herrajes de (1.34 x 2.57 Mts) en área de ascensor 1er nivel. </t>
  </si>
  <si>
    <t>Techo Metalico del  Comedor (5ta planta) con Columnas,  Vigas Longitudinales y Vigas Transversales Metalicas con perfiles tipo H6"x4"x30' de 270.00 libras. Perfiles de hierro gavanizados (H.G.) 4"x4"x20' de 2.25 mms. de espesor; Techado con Planchas de Aluzinc de 3' x 16' con Aislante Termico Calibre 25. Y Cierres laterales y frontal con  Louvers (Persianas Acusticas (1.00 mt. x 1.00 mt.). Ver planos.</t>
  </si>
  <si>
    <t>Muro de bloques de 6" Terminado (pañete, cantos, mochetas, etc.) y Adhesivo exposico para anclaje de varillas (Sika Ancor 3001). (0.69 mts. X 8.60 mts.) = 5.93 m².  (Cierre parte Posterior del Comedor)</t>
  </si>
  <si>
    <t>SUB TOTAL 8</t>
  </si>
  <si>
    <t>SUB TOTAL 9</t>
  </si>
  <si>
    <t>P2</t>
  </si>
  <si>
    <t>SUB TOTAL 10</t>
  </si>
  <si>
    <t xml:space="preserve">Inodoros Opcion Elongados tipo Helvex.  </t>
  </si>
  <si>
    <t>UDS.</t>
  </si>
  <si>
    <t>Lavamanos de Pedestal, color blanco.</t>
  </si>
  <si>
    <t>Fregadero sencillo de una boca</t>
  </si>
  <si>
    <t>UD.</t>
  </si>
  <si>
    <t>Espejos rectangulares Sidney Canteados (1.20 mts. X 0.70 mts.)</t>
  </si>
  <si>
    <t>Ud</t>
  </si>
  <si>
    <t xml:space="preserve">Tuberia de arrastre Salida Sanitaria A.N. </t>
  </si>
  <si>
    <t xml:space="preserve">Salida Agua Potable en 1/2" con Tubería PVC </t>
  </si>
  <si>
    <t>SUB TOTAL 11</t>
  </si>
  <si>
    <t xml:space="preserve"> MISCELANEOS</t>
  </si>
  <si>
    <t>PL</t>
  </si>
  <si>
    <t xml:space="preserve">Suministro e Instalación de cortinas de exterior tipo permas  color white linen (VX screen 4105 al 5%) 2 ud para hueco de ((5.76 m + 8.70 m) x 3.22 m)), 5 ud de ((4.64 m + 4.53 m + 1.62 m + 1.60 m +1.52) x 2.38 m)). En el 3er nivel. </t>
  </si>
  <si>
    <t>SUB TOTAL 12</t>
  </si>
  <si>
    <t>SUB-TOTAL PARTE CIVIL</t>
  </si>
  <si>
    <t>P/U</t>
  </si>
  <si>
    <t>Panel LED 2x2, 40 Watts, Luz Blanca, 5000K, Certificacion UL, 100/277V, 4000 lumens, IP20. 1 año de garantia. Color blanco, Empotrable en plafón.</t>
  </si>
  <si>
    <t>Panel LED Circular de 11.5'', 24 Watts, Luz Blanca, 5000K, Certificacion UL, 100/277V, 4000 lumens, IP20. 1 año de garantia. Color blanco, Empotrable.</t>
  </si>
  <si>
    <t>Panel LED Circular de 8.5'', 18 Watts, Luz Blanca, 5000K, Certificacion UL, 100/277V, 4000 lumens, IP20. 1 año de garantia. Color blanco, Empotrable.</t>
  </si>
  <si>
    <t>Panel LED Circular de 11.5'', 24 Watts, Luz Blanca, 5000K, Certificacion UL, 100/277V, 4000 lumens, IP20. 1 año de garantia. Color blanco, Superficie.</t>
  </si>
  <si>
    <t>Luminaria LED Basculante (Ojo de Buey), 5 Watts, Luz Blanca, 65000K, Certificacion UL, 100/277V, IP20. 1 año de garantia. Color blanco, Empotrable. Incluye Bombillo.</t>
  </si>
  <si>
    <t>Luminaria LED Lineal de 1.20 mts., 37 Watts, Luz Blanca, 5000K, Certificacion UL, 100/277V, IP20. 1 año de garantia. Colgante. Incluye elementos de suspensión y sujeción.</t>
  </si>
  <si>
    <t>Lámpara LED de Emergencia de 6 Watts, Certificacion UL, 100/277V, IP20. Con autonomia de 90 minutos. 1 año de garantia. Superficie.</t>
  </si>
  <si>
    <t>Base de Superficie para Panel LED 2x4,Color blanco.</t>
  </si>
  <si>
    <t>SUB TOTAL 13</t>
  </si>
  <si>
    <t>Generador Eléctrico de Emergencia (G1) Encapsulado Nuevo de 200 kW, 1Ø, 240/120V, 60Hz. Motor: CUMMINS Diesel. Incluye breaker.</t>
  </si>
  <si>
    <t xml:space="preserve">Modulo de Medición de 16 Zocalos Portacontadores, en barras 600 Amps, 240/120V, 1Ø, 3H, 60 Hz, con mirillas y troquelados de proteccion antivandalicos, puerta abisagradas, gabinete Nema 3R, norma EDESUR. Con los siguientes accesorios:
1 - MCB 600a, 2 Polos
11 - Breaker’s Modulares 63A, 2 Polos
2 - Breaker’s Modulares 80A, 2 Polos
1 - Breaker’s 125A, 2 Polos
13 - Zócalos 100A, 4 Clips
1 - Zócalo 200A, 4 Clips
1 - Previsión Con Zócalo 100A, 4 Clips
1 - Totalizador Con 2 CT’s 600/5A Y Zócalo De 20A
1 - Bloque Neutro
1 - Bloque Tierra
</t>
  </si>
  <si>
    <t>Cubiculo de Transferencias Automatica, barras de 700 Amps, 240/120V, 1Ø, 3H, 60 Hz, gabinete Nema 3R, con transfers switch esclavos. Con los siguientes accesorios:
1 - MCB 700A, 2 Polos
11 - ITA 70A, Monofásicos
2 - ITA 80A, Monofásicos
1 - ITA 125A, Monofásicos
2 - Previsiones (Espacios) para ITA 15/100A
Sistema de control para la automatización con entrada en cascada
1 - Bloque neutro
1 - Bloque tierra</t>
  </si>
  <si>
    <t>Cubiculo de Transferencias Manual, barras de 700 Amps, 240/120V, 1Ø, 3H, 60 Hz, gabinete Nema 3R. Con los siguientes accesorios:
2 - MCB 630A, 2 Polos
Con luz indicadora de entrada de Generador 1 y Generador Movil.
1 - Bloque neutro
1 - Bloque tierra</t>
  </si>
  <si>
    <t>Caja de Conexión de Genrador Movil ''CCGM'', barras de 700 Amps, 240/120V, 1Ø, 3H, 60 Hz, gabinete Nema 3R. Con los siguientes accesorios:
Embarrado de Cobre..
1 - Bloque neutro
1 - Bloque tierra</t>
  </si>
  <si>
    <t>Panel de Distribución (P4B/A-A), disponibilidad para 12/24 espacios con barras de 200A, Al, 1Ø, 240/120V, 60HZ, 3C y Tierra. Nema 3R. Dispositivos G.E. o Similar. Con los siguientes Accesorios:
2 - Breaker's de 20/2 THQP
5 - Breaker's de 30/2 THQP
1 - Breaker's de 40/2 THQP</t>
  </si>
  <si>
    <t>Panel de Distribución (PCC), disponibilidad para 12/24 espacios con barras de 200A, Al, 1Ø, 240/120V, 60HZ, 3C y Tierra. Nema 1. Dispositivos G.E. o Similar. Con los siguientes Accesorios:
6 - Breaker's de 20/1 THQL</t>
  </si>
  <si>
    <t>Breaker's para instalación en los diferentes paneles de distribución. Según detalles de paneles. Incluye lo siguiente:
10 - Breaker's de 15/1 THQP
51 - Breaker's de 20/1 THQP
10 - Breaker's de 20/2 THQP
19 - Breaker's de 30/2 THQP
2 - Breaker's de 40/2 THQP
2 - Breaker's de 50/2 THQP</t>
  </si>
  <si>
    <t>P.A.</t>
  </si>
  <si>
    <t>Desconectivo de mantenimiento. Compuesto por:
1 - Caja Breaker PVC, 3 Circuitos. Con Protección para exterior.
1 - Breaker DIN Europeo doble 20 Amp.</t>
  </si>
  <si>
    <t>Desconectivo de mantenimiento. Compuesto por:
1 - Caja Breaker PVC, 3 Circuitos. Con Protección para exterior.
1 - Breaker DIN Europeo doble 32 Amp.</t>
  </si>
  <si>
    <t>Desconectivo de mantenimiento. Compuesto por:
1 - Caja Breaker PVC, 3 Circuitos. Con Protección para exterior.
1 - Breaker DIN Europeo doble 40 Amp.</t>
  </si>
  <si>
    <t>Desconectivo de mantenimiento. Compuesto por:
1 - Caja Breaker PVC, 3 Circuitos. Con Protección para exterior..
1 - Breaker DIN Europeo doble 50 Amp.</t>
  </si>
  <si>
    <t>SUB TOTAL 14</t>
  </si>
  <si>
    <t>Alimentador monofásico (A1) desde Transformador Principal (TR1) hasta Módulo Contadores (MC1). Formado por:
1 x 3''Ø IMC
6 x #3/0 THHN - Fases
3 x #3/0 THHN - Neutro
1 x #2 THHN - Tierra</t>
  </si>
  <si>
    <t>P.L.</t>
  </si>
  <si>
    <t>Alimentador monofásico (A2) desde Módulo Contadores (MC1) hasta Panel ''P1B''. Formado por:
1 x 1 1/2''Ø EMT-PVC
2 x #4 THHN - Fases
1 x #6 THHN - Neutro
1 x #8 THHN - Tierra</t>
  </si>
  <si>
    <t>Alimentador monofásico (A3) desde Módulo Contadores (MC1) hasta Panel ''P1C''. Formado por:
1 x 1 1/2''Ø EMT-PVC
2 x #4 THHN - Fases
1 x #6 THHN - Neutro
1 x #8 THHN - Tierra</t>
  </si>
  <si>
    <t>Alimentador monofásico (A7) desde Módulo Contadores (MC1) hasta Panel ''P2D''. Formado por:
1 x 1 1/2''Ø EMT-PVC
2 x #4 THHN - Fases
1 x #6 THHN - Neutro
1 x #8 THHN - Tierra</t>
  </si>
  <si>
    <t>Alimentador monofásico (A8) desde Módulo Contadores (MC1) hasta Panel ''P3A''. Formado por:
1 x 1 1/2''Ø EMT-PVC
2 x #4 THHN - Fases
1 x #6 THHN - Neutro
1 x #8 THHN - Tierra</t>
  </si>
  <si>
    <t>Alimentador monofásico (A9) desde Módulo Contadores (MC1) hasta Panel ''P3B''. Formado por:
1 x 1 1/2''Ø EMT-PVC
2 x #4 THHN - Fases
1 x #6 THHN - Neutro
1 x #8 THHN - Tierra</t>
  </si>
  <si>
    <t>Alimentador monofásico (A10) desde Módulo Contadores (MC1) hasta Panel ''P3C''. Formado por:
1 x 1 1/2''Ø EMT-PVC
2 x #4 THHN - Fases
1 x #6 THHN - Neutro
1 x #8 THHN - Tierra</t>
  </si>
  <si>
    <t>Alimentador monofásico (A11) desde Módulo Contadores (MC1) hasta Panel ''P3D''. Formado por:
1 x 1 1/2''Ø EMT-PVC
2 x #4 THHN - Fases
1 x #6 THHN - Neutro
1 x #8 THHN - Tierra</t>
  </si>
  <si>
    <t>Alimentador monofásico (A12) desde Módulo Contadores (MC1) hasta Panel ''P4A''. Formado por:
1 x 1 1/2''Ø EMT-PVC
2 x #4 THHN - Fases
1 x #6 THHN - Neutro
1 x #8 THHN - Tierra</t>
  </si>
  <si>
    <t>Alimentador monofásico (A12A) desde Panel ''P4A'' hasta Panel ''PCC''. Formado por:
1 x 1''Ø EMT
2 x #8 THHN - Fases
1 x #8 THHN - Neutro
1 x #8 THHN - Tierra</t>
  </si>
  <si>
    <t>Alimentador monofásico (A13) desde Módulo Contadores (MC1) hasta Panel ''P4B''. Formado por:
1 x 1 1/2''Ø EMT-PVC
2 x #4 THHN - Fases
1 x #6 THHN - Neutro
1 x #8 THHN - Tierra</t>
  </si>
  <si>
    <t>Alimentador monofásico (A14) desde Módulo Contadores (MC1) hasta Panel ''P4B/A-A''. Formado por:
1 x 1 1/2''Ø EMT-PVC
2 x #2 THHN - Fases
1 x #4 THHN - Neutro
1 x #8 THHN - Tierra</t>
  </si>
  <si>
    <t>Alimentador monofásico (A16) desde Generador de Emergencia (G1) hasta Interruptor de transferencia Manual (ITM). Formado por:
2 x 3''Ø IMC-LT
6 x #4/0 THHN - Fases
3 x #4/0 THHN - Neutro
1 x #2 THHN - Tierra</t>
  </si>
  <si>
    <t>Alimentador monofásico (A17) desde Caja de Conexión de Generador Movil (CCGM) hasta Interruptor de transferencia Manual (ITM). Formado por:
2 x 3''Ø IMC-LT
6 x #4/0 THHN - Fases
3 x #4/0 THHN - Neutro
1 x #2 THHN - Tierra</t>
  </si>
  <si>
    <t>Alimentador monofásico (A18) desde Interruptor de transferencia Manual (ITM) hasta Interruptor de transferencia Automatica (ITA). Formado por:
2 x 3''Ø IMC
6 x #4/0 THHN - Fases
3 x #4/0 THHN - Neutro
1 x #2 THHN - Tierra</t>
  </si>
  <si>
    <t>Salida eléctrica de techo para panel LED 2x2.
No incluye luminaria.</t>
  </si>
  <si>
    <t>Salida eléctrica de techo para panel LED circular.
No incluye luminaria.</t>
  </si>
  <si>
    <t>Salida eléctrica de techo para luminaria LED basculante.
No incluye luminaria.</t>
  </si>
  <si>
    <t>Salida eléctrica de techo para lámpara LED de emergencia.
No incluye luminaria.</t>
  </si>
  <si>
    <t>Salida eléctrica de techo para luminaria LED colgante.
No incluye luminaria.</t>
  </si>
  <si>
    <t>Salida eléctrica en pared para interruptor sencillo. Color blanco. Marca: Leviton cien o similar.</t>
  </si>
  <si>
    <t>Salida eléctrica en pared para interruptor doble. Color blanco.
Marca: Leviton cien o similar.</t>
  </si>
  <si>
    <t>Salida eléctrica en pared para interruptor triple. Color blanco.
Marca: Leviton cien o similar.</t>
  </si>
  <si>
    <t>Salida eléctrica en pared para interruptor tres vías. Color blanco. Marca: Leviton cien o similar.</t>
  </si>
  <si>
    <t>Salida eléctrica de pared para tomacorriente doble, 120V. Color blanco. Marca: Leviton cien o similar.</t>
  </si>
  <si>
    <t>Salida eléctrica de piso para tomacorriente doble, 120V. Color blanco. Marca: Leviton cien o similar.</t>
  </si>
  <si>
    <t>Salida eléctrica de techo para abanico de techo.</t>
  </si>
  <si>
    <t>Salida eléctrica en pared para control de abanico.</t>
  </si>
  <si>
    <t>Salida de pared para DATA.(Solo canalización)</t>
  </si>
  <si>
    <t>Salida de piso para DATA.(Solo canalización)</t>
  </si>
  <si>
    <t>Salida eléctrica 220V para unidad de aire acondicionado de 1 Tonelada.</t>
  </si>
  <si>
    <t>Salida eléctrica 220V para unidad de aire acondicionado de 1.5 Tonelada.</t>
  </si>
  <si>
    <t>Salida eléctrica 220V para unidad de aire acondicionado de 2 Tonelada.</t>
  </si>
  <si>
    <t>Salida eléctrica 220V para unidad de aire acondicionado de 3 Tonelada.</t>
  </si>
  <si>
    <t>Salida eléctrica 220V para unidad de aire acondicionado de 4 Tonelada.</t>
  </si>
  <si>
    <t>Salida eléctrica 220V para unidad de aire acondicionado de 5 Tonelada.</t>
  </si>
  <si>
    <t>SUB TOTAL 16</t>
  </si>
  <si>
    <t xml:space="preserve">Unidad de A/A Tipo Mini Split Inverter 12,000 btu/h, 1 PH, 208/230 V, 60hz, Mínimo Seer 18. </t>
  </si>
  <si>
    <t xml:space="preserve">Unidad de A/A Tipo Mini Split Inverter 24,000 btu/h, 1 PH, 208/230 V, 60hz, Mínimo Seer 18. </t>
  </si>
  <si>
    <t>Unidad de A/A Tipo Piso Techo Inverter 24,000 btu/h, 1 PH, 208/230 V, 60hz, Minimo Seer 18. Unidad Condensadora de Descarga Vertical.</t>
  </si>
  <si>
    <t>Unidad de A/A Tipo Piso Techo Inverter 36,000 btu/h, 1 PH, 208/230 V, 60hz, Minimo Seer 18. Unidad Condensadora de Descarga Vertical.</t>
  </si>
  <si>
    <t>Unidad de A/A Tipo Piso Techo Inverter 48,000 btu/h, 1 PH, 208/230 V, 60hz, Minimo Seer 18. Unidad Condensadora de Descarga Vertical.</t>
  </si>
  <si>
    <t>Unidad de A/A Tipo Piso Techo Inverter 60,000 btu/h, 1 PH, 208/230 V, 60hz, Minimo Seer 18. Unidad Condensadora de Descarga Vertical.</t>
  </si>
  <si>
    <t>TON</t>
  </si>
  <si>
    <t>M.O.</t>
  </si>
  <si>
    <t>LBS</t>
  </si>
  <si>
    <t>Bomba de Drenaje para Aire Acondicionado, 208/230V, 60Hz.</t>
  </si>
  <si>
    <t>Palometa para Inst. Sistema de A/A Split de 12K a 24K BTU</t>
  </si>
  <si>
    <t>Conductor de Goma 14/4 AWG</t>
  </si>
  <si>
    <t>Conductor de Goma 12/4 AWG</t>
  </si>
  <si>
    <t>Tuberia PVC de drenaje 3/4"</t>
  </si>
  <si>
    <t>Tuberia PVC de drenaje 1"</t>
  </si>
  <si>
    <t>Codo PVC de drenaje 3/4" x 90°</t>
  </si>
  <si>
    <t>Codo PVC de drenaje 1" x 90°</t>
  </si>
  <si>
    <t>Tee PVC de drenaje 3/4"</t>
  </si>
  <si>
    <t>Union Coupling PVC de drenaje 3/4"</t>
  </si>
  <si>
    <t>Cemento PVC 8 OZ.</t>
  </si>
  <si>
    <t>Manguera transpareden de 3/8''</t>
  </si>
  <si>
    <t>Remoción e Instalación de Unidades Existentes</t>
  </si>
  <si>
    <t>SUB TOTAL 17</t>
  </si>
  <si>
    <t>Suministro e instalación de acometida de comunicación desde punto de interconexión hasta Gabinete de DATA Principal en archivo del primer nivel. Compuesto por:
- Tubería EMT de 1 1/2''Ø
- Tubería PVC de 1 1/2''Ø
- Abrazaderas, conectores, couplings, curvas, etc.</t>
  </si>
  <si>
    <t>Suministro e instalación de canalización de comunicación desde Gabinete de DATA Principal ''GDP'' hasta Gabinetes de DATA (GD2N, GD3N, GD4N) en niveles superiores. Compuesto por:
- Tubería EMT de 2''Ø
- Abrazaderas, conectores, couplings, curvas, etc.</t>
  </si>
  <si>
    <t>SUB TOTAL 18</t>
  </si>
  <si>
    <t>Varilla de puesta a tierra de Coble de 5/8'' x 8'</t>
  </si>
  <si>
    <t>Conductor desnudo trenzado de cobre, calibre #2 AWG, 7 hilos. Certificado UL.</t>
  </si>
  <si>
    <t>Terminal doble ojo a compresión para cable #2</t>
  </si>
  <si>
    <t>Molde para soldadura exotérmica (Empalme cable #2 a varilla)</t>
  </si>
  <si>
    <t>Molde para soldadura exotérmica (Empalme cable #2 a #2 en T)</t>
  </si>
  <si>
    <t>Fundente (90gr - material para soldadura exotérmica)</t>
  </si>
  <si>
    <t>Registro de inspección para puesta a tierra de 10''</t>
  </si>
  <si>
    <t>Master Ground de 8'' x 2 1/2'' x 1/4'' con aislante y base.</t>
  </si>
  <si>
    <t>SUB TOTAL 19</t>
  </si>
  <si>
    <t>Instalación mecánica</t>
  </si>
  <si>
    <t>Instalación de generador eléctrico de emergencia de 200kW, 240/120V, 1Ø, 60 Hz. Incluye uso de grúa.</t>
  </si>
  <si>
    <t xml:space="preserve">Sistema de combustible </t>
  </si>
  <si>
    <t>Tuberia de drenaje del Tanque de Diario del Generador en tubería H.N. 1".</t>
  </si>
  <si>
    <t>Tuberia de llenado del Tanque de Diario del Generador en tubería H.N. 1 1/2".</t>
  </si>
  <si>
    <t>Tuberia de llenado y retorno de los Generadores en tubería H.N. 1".</t>
  </si>
  <si>
    <t>Válvulas de bola de 1" para bypass filtro separador de agua</t>
  </si>
  <si>
    <t>Filtro trampa de agua NS10. (incluye elementos).</t>
  </si>
  <si>
    <t>Codo 90 grado H.N. 1 1/2"</t>
  </si>
  <si>
    <t>Codo 90 grado H.N. 1"</t>
  </si>
  <si>
    <t>Conector tipo Tee H.N. 1"</t>
  </si>
  <si>
    <t>SUB TOTAL 20</t>
  </si>
  <si>
    <t xml:space="preserve"> SUB TOTAL PARTE ELECTROMECANICA</t>
  </si>
  <si>
    <t xml:space="preserve"> SUB TOTAL GENERAL </t>
  </si>
  <si>
    <t>A</t>
  </si>
  <si>
    <t>Gastos Indirectos</t>
  </si>
  <si>
    <t>A.01</t>
  </si>
  <si>
    <t>Dirección Técnica</t>
  </si>
  <si>
    <t>T.G</t>
  </si>
  <si>
    <t>A.02</t>
  </si>
  <si>
    <t>Gastos Administrativo</t>
  </si>
  <si>
    <t>A.03</t>
  </si>
  <si>
    <t>Seguros y Fianzas</t>
  </si>
  <si>
    <t>A.04</t>
  </si>
  <si>
    <t>Transporte</t>
  </si>
  <si>
    <t>A.05</t>
  </si>
  <si>
    <t>Ley 6-86</t>
  </si>
  <si>
    <t>A.06</t>
  </si>
  <si>
    <t>Codia</t>
  </si>
  <si>
    <t>A.07</t>
  </si>
  <si>
    <t>Diseños y Estudios</t>
  </si>
  <si>
    <t>A.08</t>
  </si>
  <si>
    <t>Imprevistos</t>
  </si>
  <si>
    <t>A.09</t>
  </si>
  <si>
    <t>ITBIS Norma 2007-07</t>
  </si>
  <si>
    <t>SUB-TOTAL GASTOS INDIRECTOS</t>
  </si>
  <si>
    <t>TOTAL GENERAL</t>
  </si>
  <si>
    <r>
      <rPr>
        <b/>
        <i/>
        <sz val="16"/>
        <rFont val="Times New Roman"/>
        <family val="1"/>
      </rPr>
      <t>FECHA</t>
    </r>
    <r>
      <rPr>
        <i/>
        <sz val="16"/>
        <rFont val="Times New Roman"/>
        <family val="1"/>
      </rPr>
      <t>: 18-09-2025</t>
    </r>
  </si>
  <si>
    <r>
      <t>M</t>
    </r>
    <r>
      <rPr>
        <sz val="16"/>
        <rFont val="Times New Roman"/>
        <family val="1"/>
      </rPr>
      <t>²</t>
    </r>
  </si>
  <si>
    <r>
      <t>Puerta corrediza con sus herrajes para hueco de (1.45 x 2.57 Mts) en 1er nivel.</t>
    </r>
    <r>
      <rPr>
        <b/>
        <i/>
        <sz val="16"/>
        <rFont val="Times New Roman"/>
        <family val="1"/>
      </rPr>
      <t xml:space="preserve"> </t>
    </r>
  </si>
  <si>
    <r>
      <t>Suministro e Instalación de Shutters enrrollable con motor electrico, extruido 60 punzonado , color blanco con cierre de llave para hueco de 1 ud de (2.45 m x 2.45 m), 1 ud de (2.03 m x 2.45 m), 1 ud de (5.32 m x 2.32 m), 1 ud de (4.52 m x 2.32 m), 1 ud (1.55 m x 2.32 m), 2 ud de (1.00 m x 2.10 m).</t>
    </r>
    <r>
      <rPr>
        <b/>
        <i/>
        <sz val="16"/>
        <rFont val="Times New Roman"/>
        <family val="1"/>
      </rPr>
      <t xml:space="preserve"> </t>
    </r>
  </si>
  <si>
    <t>Bote y Limpieza</t>
  </si>
  <si>
    <t>Soporte para tubería de refrigeración</t>
  </si>
  <si>
    <t>Equipos de Ventilación Mecanica</t>
  </si>
  <si>
    <t>Base en Perfil Metalico Para Unidad Condensadora y elementos de fijación.</t>
  </si>
  <si>
    <r>
      <t xml:space="preserve">PUERTAS EN  CLOSET </t>
    </r>
    <r>
      <rPr>
        <b/>
        <i/>
        <sz val="12"/>
        <rFont val="Times New Roman"/>
        <family val="1"/>
      </rPr>
      <t>( MADERA MDF BRASILEÑO, COLOR BEIGE)</t>
    </r>
  </si>
  <si>
    <r>
      <t>Colocación de Piso Porcelanato tipo madera en comedor (0.15Mts. x 0.80 Mts)=  (71.72 M</t>
    </r>
    <r>
      <rPr>
        <sz val="16"/>
        <rFont val="Times New Roman"/>
        <family val="1"/>
      </rPr>
      <t>²</t>
    </r>
    <r>
      <rPr>
        <i/>
        <sz val="16"/>
        <rFont val="Times New Roman"/>
        <family val="1"/>
      </rPr>
      <t>). En área de comedor y cocina.</t>
    </r>
  </si>
  <si>
    <t>Colocación de Zócalos de porcelanato tipo madera de (0.15 x 0.80 Mt) color marron. En el 1er nivel (L=58.26 Mts), en el 2do y 3er nivel (L=51.34 Mts), en el 4to nivel (L=17.25 Mts), en el 5to nivel (L=68.84 Mts).</t>
  </si>
  <si>
    <t xml:space="preserve"> Revestimiento en Ceramica en pared Baños, color banco de dimensión (0.20 m x 0.60 m), en área de 1er nivel y 5to nivel. De (4.50 m x 2.50 m), (5.20 m x 2.40 m). </t>
  </si>
  <si>
    <t xml:space="preserve">Revestimiento de Cerámica en pared de  Cocina del Comedor de dimensión (0.20 m x 0.20 m). Con área de (3.65 m x 0.60 m), en Cocina de Rector 5to nivel de (2.99 m x 0.60 m), en cocina 1er nivel  de (3.04 m x 0.60 m) Color blanco. </t>
  </si>
  <si>
    <t>Muro en denglass de 1 cara: en el 2do nivel (13.27 x 2.60 Mts), en el 3er nivel (13.27 x 2.60 Mts), en el 4to nivel (1.80 x 2.60 Mts). Ver planta dimensionada propuesta).</t>
  </si>
  <si>
    <t>Muro en denglass a dos cara: En 1er nivel nivel (33.03 x 2.60 Mts),en el 2do nivel (6.20 x 2.60 Mts), en el 3er nivel (6.20 x 2.60 Mts), en el 4to nivel (6.20 x 2.60 Mts), y en el 5to nivel (17.21 x 2.60 Mts). Ver planta dimensionada propuesta).</t>
  </si>
  <si>
    <r>
      <t xml:space="preserve">Mano de obra </t>
    </r>
    <r>
      <rPr>
        <i/>
        <sz val="16"/>
        <rFont val="Times New Roman"/>
        <family val="1"/>
      </rPr>
      <t>instalación Tanque Diario de Combustible</t>
    </r>
  </si>
  <si>
    <t>Tanque de Diario 300 galones. (Ver dimensiones en obra.)</t>
  </si>
  <si>
    <t xml:space="preserve">INSTALACION DE SISTEMA DE GENERACION DE EMERGENCIA </t>
  </si>
  <si>
    <t>Suministro e Instalacion mecánicas de equipos, Elementos de sujeción y  los componentes necesario para la instalación y el correcto funcionamiento de los equipos mencionados en esta partida.</t>
  </si>
  <si>
    <r>
      <t xml:space="preserve">SISTEMA DE CLIMATIZACIÓN </t>
    </r>
    <r>
      <rPr>
        <i/>
        <sz val="16"/>
        <rFont val="Times New Roman"/>
        <family val="1"/>
      </rPr>
      <t>(Suministro e Instalacion)</t>
    </r>
  </si>
  <si>
    <r>
      <t xml:space="preserve">SALIDAS ELECTRICAS </t>
    </r>
    <r>
      <rPr>
        <i/>
        <sz val="16"/>
        <rFont val="Times New Roman"/>
        <family val="1"/>
      </rPr>
      <t>(Suministro e Instalación)</t>
    </r>
  </si>
  <si>
    <r>
      <t xml:space="preserve">ALIMENTADORES </t>
    </r>
    <r>
      <rPr>
        <i/>
        <sz val="16"/>
        <rFont val="Times New Roman"/>
        <family val="1"/>
      </rPr>
      <t>(Suministro e Instalación)</t>
    </r>
  </si>
  <si>
    <r>
      <t xml:space="preserve">LUMINARIAS </t>
    </r>
    <r>
      <rPr>
        <i/>
        <sz val="16"/>
        <rFont val="Times New Roman"/>
        <family val="1"/>
      </rPr>
      <t>(Suministro e Instalacion)</t>
    </r>
  </si>
  <si>
    <t xml:space="preserve">ISTALACIONES ELECTROMECANICAS                                            Edificio IESPEC en el Sector Los Rios. </t>
  </si>
  <si>
    <t>Suministro e InstalaciónGabinete aéreo de cocina en andiroba, pintado de color barniz natural (1.84 m de longitud) 1er nivel, (1.21 m de longitud) en área de comedor 5to nivel y (1.42 m de longitud) en área de rectoria en 5to nivel con  (0.60 m de altura), (Suministro e Instalación).</t>
  </si>
  <si>
    <t xml:space="preserve">Suministro e InstalaciónGabinete de piso en cocina piso en andiroba, pintado de color barniz natural de (1.84 m de longitud) el 1er nivel, (1.44 m de longitud) (1.38 m de longitud) en área de comedor en 5to nivel, (1.42 m de longitud) en rectoria en 5to nivel. (0.90 m de altura), (Suministro e Instalación). </t>
  </si>
  <si>
    <t>Suministro e Instalación revestimiento con planchas de PVC (en el 1er nivel salon de profesores y en el 4to. Nivel salon de reuniones y en el 5to. Nivel oficina del rector</t>
  </si>
  <si>
    <r>
      <t>Suministro e Instalación de planchas de PVC (</t>
    </r>
    <r>
      <rPr>
        <b/>
        <i/>
        <sz val="16"/>
        <rFont val="Times New Roman"/>
        <family val="1"/>
      </rPr>
      <t>(Miga Louver L015-304 308 x 6MM x 2.40 Mt.,  con adhesivo (Nuribond HB050 300ML)</t>
    </r>
    <r>
      <rPr>
        <i/>
        <sz val="16"/>
        <rFont val="Times New Roman"/>
        <family val="1"/>
      </rPr>
      <t>).</t>
    </r>
  </si>
  <si>
    <t xml:space="preserve">Suministro e Instalaciónde cortinas enrrollables tipo zebra  color ivory (neolux Cas Soft) 3 ud para hueco de ((1.55 m + 4.52 m + 5.32 m) x 2.32 m)), 1 ud de ((2.03 m + 2.45 m) x 2.45 m)), en el 1er nivel. </t>
  </si>
  <si>
    <t xml:space="preserve">Suministro e Instalaciónde cortinas enrrollables tipo zebra  color ivory (neolux Cas Soft) 4 ud para hueco de ((7.95 m + 1.50 m + 1.60 m+ 1.93) x 2.10 m)), 2 ud de ((1.80 m + 1.80 m) x 1.20 m)), (1.51 m x 1.40 m), 2 ud de (2.70 m + 2.70 m)  x 1.49 m )), 2 ud de (1.96 m 5.56 m) x 4.87m)). En el 4to nivel. </t>
  </si>
  <si>
    <t xml:space="preserve">Suministro e Instalaciónde cortinas de exterior tipo permas  color white linen (VX screen 4105 al 5%) 2 ud para hueco de ((5.76 m + 8.70 m) x 3.22 m)), 5 ud de ((4.64 m + 4.53 m + 1.62 m + 1.60 m +1.52) x 2.38 m)). En el 2do nivel. </t>
  </si>
  <si>
    <r>
      <t>uministro e Instalaciónde láminado oscuro en cristales  3 ud para hueco de ((1.55 m + 4.52 m + 5.32 m) x 2.32 m)), 1 ud de ((2.03 m + 2.45 m) x 2.45 m)), en el 1er nivel. 2 ud de ((0.93 m + 1.00 m) x 1.00 m)) en garita.</t>
    </r>
    <r>
      <rPr>
        <b/>
        <i/>
        <sz val="16"/>
        <rFont val="Times New Roman"/>
        <family val="1"/>
      </rPr>
      <t xml:space="preserve"> </t>
    </r>
  </si>
  <si>
    <t xml:space="preserve">Suministro e Instalaciónde alfombra comercial modular (shaw contract 5T210 situation tile color nocturne de alto tránsito 1 ud para hueco de (165.82 M2). </t>
  </si>
  <si>
    <t>Suministro e Instalaciónde láminado oscuro 4 ud para hueco de ((7.95 m + 1.50 m + 1.60 m+ 1.93) x 2.10 m)), 2 ud de ((1.80 m + 1.80 m) x 1.20 m)), (1.51 m x 1.40 m), 2 ud de (2.70 m + 2.70 m)  x 1.49 m )), 2 ud de (1.96 m 5.56 m) x 4.87m)). En el 4to nivel.</t>
  </si>
  <si>
    <t>Suministro e Instalaciónde láminado oscuro 2 ud para hueco de ((5.76 m + 8.70 m) x 3.22 m)), 5 ud de ((4.64 m + 4.53 m + 1.62 m + 1.60 m +1.52) x 2.38 m)), 1 ud de (2.36 m x 3.21 m). En el 2do nivel.</t>
  </si>
  <si>
    <t xml:space="preserve">Suministro e Instalaciónde láminado oscuro 2 ud para hueco de ((5.76 m + 8.70 m) x 3.22 m)), 5 ud de ((4.64 m + 4.53 m + 1.62 m + 1.60 m +1.52) x 2.38 m)), 1 ud de (2.36 m x 3.21 m). En el 3er nivel. </t>
  </si>
  <si>
    <t xml:space="preserve">Suministro e Instalaciónde láminado oscuro 4 ud para hueco de ((1.11 m + 1.13 m + 0.12m + 0.12 m) x 0.70 m)). En el 5to nivel. </t>
  </si>
  <si>
    <t>Suministro e Instalaciónde fibra acústica - 11KA 24´´ x 96´´ - 3.5´´ DE 23.74 M2 (16- Pc-) 450125. En el 2do, 3er y 4to nivel, en aulas y salón reuniones. de (35.58 m x 2.60 m)</t>
  </si>
  <si>
    <t xml:space="preserve"> Suministro e Instalación  Toldo de Nylon color marron en área de comedor (5to. Nivel) de (3.91 m  x 1.88 m) (Suministro e Instalación) (completo con estructura metalica). </t>
  </si>
  <si>
    <r>
      <t xml:space="preserve">Suministro e Instalación Tope de granito color negro en </t>
    </r>
    <r>
      <rPr>
        <b/>
        <i/>
        <sz val="16"/>
        <rFont val="Times New Roman"/>
        <family val="1"/>
      </rPr>
      <t>área de caja, registro, admisión y cocina</t>
    </r>
    <r>
      <rPr>
        <i/>
        <sz val="16"/>
        <rFont val="Times New Roman"/>
        <family val="1"/>
      </rPr>
      <t>con estructura de hierro negro, tubo de 1 3/4''  y angulares de hierro negro (1.58 m x 0.60 m), (0.80 m x 0.30 m) área de registro 1er nivel. (2.11 m x 0.60 m), (0.80 m x 0.30 m) área admisión 1 er nivel</t>
    </r>
    <r>
      <rPr>
        <sz val="16"/>
        <rFont val="Times New Roman"/>
        <family val="1"/>
      </rPr>
      <t>.</t>
    </r>
    <r>
      <rPr>
        <i/>
        <sz val="16"/>
        <rFont val="Times New Roman"/>
        <family val="1"/>
      </rPr>
      <t xml:space="preserve"> (1.84 m x 0.60 m) área cocina 1er, (2.08 m x 0.60 m) área cocina rectoria 5to nivel. (1.44 m x 0.60 m), (1.38 m x 0.60 m) en área de cocina comedor. Pulido y Cristalizado Completo. </t>
    </r>
  </si>
  <si>
    <t>Suministro e Instalaciónde Puerta de closet de MDF brasileño color beige, con llavin para hueco de (1.58 x 2.40 Mts) en 4to nivel. Ver planta dimensiona propuesta.</t>
  </si>
  <si>
    <t xml:space="preserve">Suministro e Instalación de Puerta de closet de MDF brasileño color beige, con llavin para hueco de (2.52 x 2.40 Mts) en 1er nivel. Ver planta dimensiona propuesta. </t>
  </si>
  <si>
    <r>
      <t>Suministro e Instalación de Puerta polimetal lisa color blanco con cerradura para hueco de (0.80 x 2.05 Mts) en área de garita guardian. (Ver planos de detalles)</t>
    </r>
    <r>
      <rPr>
        <b/>
        <i/>
        <sz val="16"/>
        <rFont val="Times New Roman"/>
        <family val="1"/>
      </rPr>
      <t xml:space="preserve"> </t>
    </r>
  </si>
  <si>
    <r>
      <t xml:space="preserve">PISOS Y ZÓCALOS </t>
    </r>
    <r>
      <rPr>
        <i/>
        <sz val="16"/>
        <rFont val="Times New Roman"/>
        <family val="1"/>
      </rPr>
      <t>(Suministro e Instalacion)</t>
    </r>
  </si>
  <si>
    <r>
      <rPr>
        <i/>
        <sz val="16"/>
        <rFont val="Times New Roman"/>
        <family val="1"/>
      </rPr>
      <t>Aplicacion estuco Veneciano en área Estantería Biblioteca en el 4to nivel</t>
    </r>
    <r>
      <rPr>
        <b/>
        <i/>
        <sz val="16"/>
        <rFont val="Times New Roman"/>
        <family val="1"/>
      </rPr>
      <t xml:space="preserve">. </t>
    </r>
    <r>
      <rPr>
        <i/>
        <sz val="16"/>
        <rFont val="Times New Roman"/>
        <family val="1"/>
      </rPr>
      <t>(A= 49.62 M2</t>
    </r>
    <r>
      <rPr>
        <b/>
        <i/>
        <sz val="16"/>
        <rFont val="Times New Roman"/>
        <family val="1"/>
      </rPr>
      <t xml:space="preserve">), </t>
    </r>
    <r>
      <rPr>
        <sz val="16"/>
        <rFont val="Times New Roman"/>
        <family val="1"/>
      </rPr>
      <t xml:space="preserve">Estuco Veneciano en área de Rectoría </t>
    </r>
    <r>
      <rPr>
        <b/>
        <i/>
        <sz val="16"/>
        <rFont val="Times New Roman"/>
        <family val="1"/>
      </rPr>
      <t>(</t>
    </r>
    <r>
      <rPr>
        <i/>
        <sz val="16"/>
        <rFont val="Times New Roman"/>
        <family val="1"/>
      </rPr>
      <t>A= 47.07 M2</t>
    </r>
    <r>
      <rPr>
        <b/>
        <i/>
        <sz val="16"/>
        <rFont val="Times New Roman"/>
        <family val="1"/>
      </rPr>
      <t>)</t>
    </r>
    <r>
      <rPr>
        <sz val="16"/>
        <rFont val="Times New Roman"/>
        <family val="1"/>
      </rPr>
      <t>.</t>
    </r>
  </si>
  <si>
    <t>18.01.1</t>
  </si>
  <si>
    <t>18.01.2</t>
  </si>
  <si>
    <t>18.01.3</t>
  </si>
  <si>
    <t>18.01.4</t>
  </si>
  <si>
    <t>18.01.5</t>
  </si>
  <si>
    <t>18.01.6</t>
  </si>
  <si>
    <t>18.01.7</t>
  </si>
  <si>
    <t>18.01.8</t>
  </si>
  <si>
    <t>18.02.1</t>
  </si>
  <si>
    <t>18.02.2</t>
  </si>
  <si>
    <t>18.02.3</t>
  </si>
  <si>
    <t>18.02.4</t>
  </si>
  <si>
    <r>
      <t xml:space="preserve">EQUIPOS ELECTRICOS </t>
    </r>
    <r>
      <rPr>
        <i/>
        <sz val="16"/>
        <rFont val="Times New Roman"/>
        <family val="1"/>
      </rPr>
      <t>(Suministro e Instalacion)</t>
    </r>
  </si>
  <si>
    <r>
      <t xml:space="preserve">TECHO DE COMEDOR </t>
    </r>
    <r>
      <rPr>
        <b/>
        <i/>
        <sz val="12"/>
        <rFont val="Times New Roman"/>
        <family val="1"/>
      </rPr>
      <t>(ESTRUCTURA  METALICA DIVERSAS,  CON BARRA DE 1/2'' COLOR GRIS PERLA)</t>
    </r>
  </si>
  <si>
    <r>
      <t xml:space="preserve">CRISTALES  FLOTANTES </t>
    </r>
    <r>
      <rPr>
        <i/>
        <sz val="16"/>
        <rFont val="Times New Roman"/>
        <family val="1"/>
      </rPr>
      <t>(Suministro e Instalacion)</t>
    </r>
  </si>
  <si>
    <r>
      <t xml:space="preserve">INSTALACIONES SANITARIAS </t>
    </r>
    <r>
      <rPr>
        <i/>
        <sz val="16"/>
        <rFont val="Times New Roman"/>
        <family val="1"/>
      </rPr>
      <t>(Suministro e Instalacion)</t>
    </r>
  </si>
  <si>
    <r>
      <t xml:space="preserve">VENTANAS CORREDIZAS </t>
    </r>
    <r>
      <rPr>
        <i/>
        <sz val="16"/>
        <rFont val="Times New Roman"/>
        <family val="1"/>
      </rPr>
      <t>(Suministro e Instalacion)</t>
    </r>
  </si>
  <si>
    <t>Ventana Corrediza cristal claro de 3/16'' de espesor, láminado en estructura P-40 con perfil de aluminio negro, en área de garita para huecos de 1 ud (0.93 x 1.00Mts²), 1 ud de (1.00 x 1.00 Mts²).</t>
  </si>
  <si>
    <t xml:space="preserve">Cristal Flotante Templado de 1/2'', laminado frost y bordes canteados, con moldura superior e inferior. de huecos de (27.20 Mts²), Ver planta dimensionada. En quinto nivel </t>
  </si>
  <si>
    <r>
      <t xml:space="preserve">Cristal Flotante Templado de 1/2'', laminado frost y bordes canteados, con moldura superior e inferior. de huecos de (23.28 Mts²), Ver planta dimensionada. En cuarto nivel </t>
    </r>
    <r>
      <rPr>
        <b/>
        <i/>
        <sz val="16"/>
        <rFont val="Times New Roman"/>
        <family val="1"/>
      </rPr>
      <t xml:space="preserve"> </t>
    </r>
  </si>
  <si>
    <r>
      <t>Cristal Flotante Templado de 1/2'', laminado frost y bordes canteados, con moldura superior e inferior. de huecos de (22.65 Mts</t>
    </r>
    <r>
      <rPr>
        <sz val="16"/>
        <rFont val="Times New Roman"/>
        <family val="1"/>
      </rPr>
      <t>²</t>
    </r>
    <r>
      <rPr>
        <i/>
        <sz val="16"/>
        <rFont val="Times New Roman"/>
        <family val="1"/>
      </rPr>
      <t>), Ver planta dimensionada. En primer nivel.</t>
    </r>
    <r>
      <rPr>
        <b/>
        <i/>
        <sz val="16"/>
        <rFont val="Times New Roman"/>
        <family val="1"/>
      </rPr>
      <t xml:space="preserve"> </t>
    </r>
  </si>
  <si>
    <r>
      <t xml:space="preserve">PUERTAS COMERCIALES </t>
    </r>
    <r>
      <rPr>
        <i/>
        <sz val="16"/>
        <rFont val="Times New Roman"/>
        <family val="1"/>
      </rPr>
      <t>(Suministro e Instalacion)</t>
    </r>
  </si>
  <si>
    <t xml:space="preserve">Puerta comercial en estructura P-40, aluminio color negro, cristal claro de 1/4'' de espesor con laminado frost, y cierre de botella, para huecos de (0.80 x 2.10 Mts). Ver planta dimensionada. </t>
  </si>
  <si>
    <t xml:space="preserve">Puerta comercial en estructura P-40, aluminio color negro, cristal claro de 1/4'' de espesor con laminado frost, y cierre de botella, para huecos de (0.90 x 2.10 Mts). Ver planta dimensionada. </t>
  </si>
  <si>
    <t xml:space="preserve">Puerta comercial en estructura P-40, aluminio color negro, cristal claro de 1/4'' de espesor con laminado frost, y cierre de botella, para huecos de (0.95 x 2.10 Mts). Ver planta dimensionada. </t>
  </si>
  <si>
    <t>Puerta comercial en estructura P-40, aluminio color negro, cristal claro de 1/4'' de espesor con laminado frost, y cierre de botella, para huecos de (1.00 x 2.10 Mts). (Ver detalles plano)</t>
  </si>
  <si>
    <t>Puerta Flotante con cristal templado de 1/2'', con laminado frost, para huecos de 2 hojas de (1.80 x 2.10 Mts). Ver planos</t>
  </si>
  <si>
    <t xml:space="preserve">Puerta polimetal lisa color blanco con cerradura para hueco de (0.70 x 2.10 Mts) en área de baño 1er nivel, y baño en el 5to nivel. (Ver detalles en planos) </t>
  </si>
  <si>
    <t>Puerta polimetal lisa color blanco con cerradura para hueco de (0.90 x 2.10 Mts), en área de cocina 1er nivel comedor. (Ver plano de  detalles)</t>
  </si>
  <si>
    <t>Manguera transparente de 3/8''</t>
  </si>
  <si>
    <t>Tuberia PVC de Presión 1/2"</t>
  </si>
  <si>
    <t>Codo PVC de Presión 1/2" x 90°</t>
  </si>
  <si>
    <t>Union Coupling PVC de Presión 1/2"</t>
  </si>
  <si>
    <t>Equipos de climatización</t>
  </si>
  <si>
    <t>18.02.5</t>
  </si>
  <si>
    <t>18.02.6</t>
  </si>
  <si>
    <t>18.02.7</t>
  </si>
  <si>
    <t>18.02.8</t>
  </si>
  <si>
    <t>18.02.9</t>
  </si>
  <si>
    <t>18.02.10</t>
  </si>
  <si>
    <t>18.02.11</t>
  </si>
  <si>
    <t>18.02.12</t>
  </si>
  <si>
    <t>18.02.13</t>
  </si>
  <si>
    <t>18.02.14</t>
  </si>
  <si>
    <t>18.02.15</t>
  </si>
  <si>
    <t>18.02.16</t>
  </si>
  <si>
    <t>18.02.17</t>
  </si>
  <si>
    <t>18.02.18</t>
  </si>
  <si>
    <t>18.03.1</t>
  </si>
  <si>
    <t>18.03.2</t>
  </si>
  <si>
    <t>18.03.3</t>
  </si>
  <si>
    <t>18.03.6</t>
  </si>
  <si>
    <t>18.03.7</t>
  </si>
  <si>
    <t>18.03.8</t>
  </si>
  <si>
    <t>18.03.9</t>
  </si>
  <si>
    <t>18.03.10</t>
  </si>
  <si>
    <t>18.04.1</t>
  </si>
  <si>
    <t>15.01.1</t>
  </si>
  <si>
    <t>15.02.1</t>
  </si>
  <si>
    <t>15.02.2</t>
  </si>
  <si>
    <t>15.02.3</t>
  </si>
  <si>
    <t>15.02.4</t>
  </si>
  <si>
    <t>15.02.5</t>
  </si>
  <si>
    <t>15.02.6</t>
  </si>
  <si>
    <t>15.02.7</t>
  </si>
  <si>
    <t>15.02.8</t>
  </si>
  <si>
    <t>15.02.9</t>
  </si>
  <si>
    <t>15.02.10</t>
  </si>
  <si>
    <t>18.05.1</t>
  </si>
  <si>
    <t>18.05.2</t>
  </si>
  <si>
    <t>SUB TOTAL 15</t>
  </si>
  <si>
    <t>Exterior</t>
  </si>
  <si>
    <t>19.01.1</t>
  </si>
  <si>
    <t>19.01.2</t>
  </si>
  <si>
    <t>19.01.3</t>
  </si>
  <si>
    <t>19.01.4</t>
  </si>
  <si>
    <t>19.01.5</t>
  </si>
  <si>
    <t>Interior</t>
  </si>
  <si>
    <t>CANALIZACION DE DATA Y COMUNICACIÓN</t>
  </si>
  <si>
    <t>19.02.1</t>
  </si>
  <si>
    <t>19.02.2</t>
  </si>
  <si>
    <t>19.02.3</t>
  </si>
  <si>
    <t>19.02.4</t>
  </si>
  <si>
    <t>19.02.5</t>
  </si>
  <si>
    <t>19.02.6</t>
  </si>
  <si>
    <t>Gas Refrigerante R410a</t>
  </si>
  <si>
    <t>Tuberia de Cobre Flexible 1/4". (Incluye: vascocel, tuerca campana, coupling, codo, etc.)</t>
  </si>
  <si>
    <t>Tuberia de Cobre Flexible 1/2". (Incluye: vascocel, tuerca campana, coupling, codo, etc.)</t>
  </si>
  <si>
    <t>Tuberia de Cobre Flexible 3/8". (Incluye: vascocel, tuerca campana, coupling, codo, etc.)</t>
  </si>
  <si>
    <t>Tuberia de Cobre Flexible 5/8".  (Incluye: vascocel, tuerca campana, coupling, codo, etc.)</t>
  </si>
  <si>
    <t>Tuberia de Cobre Flexible 3/4".  (Incluye: vascocel, tuerca campana, coupling, codo, etc.)</t>
  </si>
  <si>
    <t>Suministro e instalación de canalización principal de DATA desde Gabinete de DATA en niveleres (1, 2, 3, 4). Compuesto por:
- Bandeja metálica portacables (Tipo rejilla) de 54mm x 150mm x 300mm
- Tornillo de empalme para bandeja portacables tipo rejilla
- Tuberia EMT de 3/4'' x 10', certificada UL.
- Abrazaderas, conectores, couplings, curvas, etc.</t>
  </si>
  <si>
    <t>Suministro e instalación de perfil rectangular de aluminio 1 3/4'' x 4'' x 21''. Incluye troquelado para instalación de accesorios.</t>
  </si>
  <si>
    <t>Suministro e instalación de sistema de suspensión para soporte de bandeja metálica portacables. Compuesto por:
- Barra Unistrut
- Barra roscada de 3/8''
- Expansión HDI de 3/8'' x 1 1/2''
- Tuerca y arandela galvanizadas</t>
  </si>
  <si>
    <r>
      <t xml:space="preserve">Suministro y colocación de registro Pintado 12'' x 12'' x 6'', </t>
    </r>
    <r>
      <rPr>
        <i/>
        <sz val="14"/>
        <rFont val="Times New Roman"/>
        <family val="1"/>
      </rPr>
      <t>NEMA 3R.</t>
    </r>
  </si>
  <si>
    <r>
      <t xml:space="preserve">Suministro y colocación de registro Pintado 15'' x 15'' x 6'', </t>
    </r>
    <r>
      <rPr>
        <i/>
        <sz val="14"/>
        <rFont val="Times New Roman"/>
        <family val="1"/>
      </rPr>
      <t>NEMA 3R.</t>
    </r>
  </si>
  <si>
    <r>
      <t xml:space="preserve">Suministro y colocación de registro Pintado 15'' x 15'' x 6'', </t>
    </r>
    <r>
      <rPr>
        <i/>
        <sz val="14"/>
        <rFont val="Times New Roman"/>
        <family val="1"/>
      </rPr>
      <t>NEMA 1.</t>
    </r>
  </si>
  <si>
    <r>
      <t xml:space="preserve">Suministro y colocación de registro Pintado 10'' x 10'' x 4'', </t>
    </r>
    <r>
      <rPr>
        <i/>
        <sz val="14"/>
        <rFont val="Times New Roman"/>
        <family val="1"/>
      </rPr>
      <t>NEMA 1.</t>
    </r>
  </si>
  <si>
    <r>
      <t xml:space="preserve">Suministro y colocación de registro Pintado 12'' x 12'' x 4'', </t>
    </r>
    <r>
      <rPr>
        <i/>
        <sz val="14"/>
        <rFont val="Times New Roman"/>
        <family val="1"/>
      </rPr>
      <t>NEMA 1.</t>
    </r>
  </si>
  <si>
    <r>
      <t xml:space="preserve">Suministro y colocación de registro Pintado 15'' x 15'' x 4'', </t>
    </r>
    <r>
      <rPr>
        <i/>
        <sz val="14"/>
        <rFont val="Times New Roman"/>
        <family val="1"/>
      </rPr>
      <t>NEMA 1.</t>
    </r>
  </si>
  <si>
    <r>
      <t>SISTEMA DE PUESTA A TIERRA</t>
    </r>
    <r>
      <rPr>
        <i/>
        <sz val="16"/>
        <rFont val="Times New Roman"/>
        <family val="1"/>
      </rPr>
      <t xml:space="preserve"> (Suministro e Instalacion)</t>
    </r>
  </si>
  <si>
    <t>Abanico de techo, color blanco. Marca: KDK o similar. Incluye elemento de sujeción y suspensión.</t>
  </si>
  <si>
    <t>Suministro e Instalación de sistema de suspensión para soporte de tubería de cobre en el techo. Compuesto por:
- Barra Unistrut
- Elementos de anclaje</t>
  </si>
  <si>
    <r>
      <rPr>
        <b/>
        <i/>
        <sz val="16"/>
        <rFont val="Times New Roman"/>
        <family val="1"/>
      </rPr>
      <t>Mano de obra</t>
    </r>
    <r>
      <rPr>
        <i/>
        <sz val="16"/>
        <rFont val="Times New Roman"/>
        <family val="1"/>
      </rPr>
      <t xml:space="preserve"> instalación de sistema de puesta a tierra</t>
    </r>
  </si>
  <si>
    <r>
      <rPr>
        <b/>
        <i/>
        <sz val="16"/>
        <rFont val="Times New Roman"/>
        <family val="1"/>
      </rPr>
      <t>Mano de obra</t>
    </r>
    <r>
      <rPr>
        <i/>
        <sz val="16"/>
        <rFont val="Times New Roman"/>
        <family val="1"/>
      </rPr>
      <t xml:space="preserve"> Instalación de abanicos de techo, elementos de extensión y Elementos de sujeción y, lo necesario para la instalación y el correcto funcionamiento de los equipos mencionados en esta partida.</t>
    </r>
  </si>
  <si>
    <r>
      <rPr>
        <b/>
        <i/>
        <sz val="16"/>
        <rFont val="Times New Roman"/>
        <family val="1"/>
      </rPr>
      <t>Mano de obra</t>
    </r>
    <r>
      <rPr>
        <i/>
        <sz val="16"/>
        <rFont val="Times New Roman"/>
        <family val="1"/>
      </rPr>
      <t xml:space="preserve"> Remoción A/A Mini Split de 18,000 BTU existente.</t>
    </r>
  </si>
  <si>
    <r>
      <rPr>
        <b/>
        <i/>
        <sz val="16"/>
        <rFont val="Times New Roman"/>
        <family val="1"/>
      </rPr>
      <t>Mano de obra</t>
    </r>
    <r>
      <rPr>
        <i/>
        <sz val="16"/>
        <rFont val="Times New Roman"/>
        <family val="1"/>
      </rPr>
      <t xml:space="preserve"> Instalacion Sistema A/A Mini Split de 18,000 BTU existente y Elementos de sujeción y, lo necesario para la instalación y el correcto funcionamiento de los equipos mencionados en esta partida.</t>
    </r>
  </si>
  <si>
    <t>Materiales para Conexión Evaporadora - Condensadora</t>
  </si>
  <si>
    <t>Transformador Principal (TR1) tipo Pad-Mounted de 167 kVA, Monofasico, sumergido en aceite, 1Ø, 7,200V/240-120V, Taps +/- 2.5%, Loop Feed, frente muerto, protección Bay o Net.</t>
  </si>
  <si>
    <t>Suministro y colocación de registro Eléctricos. (Ver plano electricos )</t>
  </si>
  <si>
    <t>Pintura Semigloss color arena del sur 71 Interior.</t>
  </si>
  <si>
    <t>Pintura Semigloss color arena del sur 71 Exterior.</t>
  </si>
  <si>
    <t>Pintura Acrilica Exterior. color Mostaza</t>
  </si>
  <si>
    <t>Pintura Acrilica Exterior.  Color Marron</t>
  </si>
  <si>
    <t>18.03.4</t>
  </si>
  <si>
    <t>18.03.5</t>
  </si>
  <si>
    <r>
      <rPr>
        <b/>
        <i/>
        <sz val="16"/>
        <rFont val="Times New Roman"/>
        <family val="1"/>
      </rPr>
      <t>Ubicacion:</t>
    </r>
    <r>
      <rPr>
        <i/>
        <sz val="16"/>
        <rFont val="Times New Roman"/>
        <family val="1"/>
      </rPr>
      <t xml:space="preserve">  Avenida Juan Maria de Lora Fernadez , Calle San Jose, Sector Los Rios,Santo Domingo, D.N..</t>
    </r>
  </si>
  <si>
    <r>
      <t xml:space="preserve">PRESUPUESTO PARA: </t>
    </r>
    <r>
      <rPr>
        <i/>
        <sz val="16"/>
        <rFont val="Times New Roman"/>
        <family val="1"/>
      </rPr>
      <t xml:space="preserve">ADECUACIÓN EDIFICIO INSTITUTO ESPECIALIZADO SUPERIOR EN FORMACIÓN POLITICO ELECTORAL Y DEL ESTADO CIVIL </t>
    </r>
    <r>
      <rPr>
        <b/>
        <i/>
        <sz val="16"/>
        <rFont val="Times New Roman"/>
        <family val="1"/>
      </rPr>
      <t>(IESPEC)</t>
    </r>
    <r>
      <rPr>
        <i/>
        <sz val="16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</si>
</sst>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&quot;RD$&quot;#,##0.00;[Red]&quot;RD$&quot;#,##0.00"/>
    <numFmt numFmtId="166" formatCode="#,##0.00;[Red]#,##0.00"/>
    <numFmt numFmtId="167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4"/>
      <name val="Times New Roman"/>
      <family val="1"/>
    </font>
    <font>
      <sz val="12"/>
      <name val="Times New Roman"/>
      <family val="1"/>
    </font>
    <font>
      <i/>
      <sz val="14"/>
      <name val="Times New Roman"/>
      <family val="1"/>
    </font>
    <font>
      <sz val="14"/>
      <color indexed="8"/>
      <name val="Times New Roman"/>
      <family val="1"/>
    </font>
    <font>
      <b/>
      <i/>
      <sz val="16"/>
      <name val="Times New Roman"/>
      <family val="1"/>
    </font>
    <font>
      <i/>
      <sz val="16"/>
      <name val="Times New Roman"/>
      <family val="1"/>
    </font>
    <font>
      <sz val="16"/>
      <name val="Times New Roman"/>
      <family val="1"/>
    </font>
    <font>
      <b/>
      <i/>
      <sz val="18"/>
      <name val="Times New Roman"/>
      <family val="1"/>
    </font>
    <font>
      <i/>
      <sz val="16"/>
      <color indexed="8"/>
      <name val="Times New Roman"/>
      <family val="1"/>
    </font>
    <font>
      <b/>
      <i/>
      <sz val="16"/>
      <color indexed="8"/>
      <name val="Times New Roman"/>
      <family val="1"/>
    </font>
    <font>
      <sz val="16"/>
      <color theme="1"/>
      <name val="Times New Roman"/>
      <family val="1"/>
    </font>
    <font>
      <i/>
      <sz val="16"/>
      <color rgb="FF000000"/>
      <name val="Times New Roman"/>
      <family val="1"/>
    </font>
    <font>
      <sz val="8"/>
      <name val="Calibri"/>
      <family val="2"/>
      <scheme val="minor"/>
    </font>
    <font>
      <b/>
      <sz val="16"/>
      <name val="Times New Roman"/>
      <family val="1"/>
    </font>
    <font>
      <sz val="16"/>
      <color indexed="8"/>
      <name val="Times New Roman"/>
      <family val="1"/>
    </font>
    <font>
      <b/>
      <i/>
      <sz val="12"/>
      <name val="Times New Roman"/>
      <family val="1"/>
    </font>
    <font>
      <i/>
      <sz val="14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5" fillId="0" borderId="0" applyFont="0" applyFill="0" applyBorder="0" applyAlignment="0" applyProtection="0"/>
  </cellStyleXfs>
  <cellXfs count="269">
    <xf numFmtId="0" fontId="0" fillId="0" borderId="0" xfId="0"/>
    <xf numFmtId="4" fontId="0" fillId="0" borderId="1" xfId="0" applyNumberFormat="1" applyBorder="1" applyAlignment="1">
      <alignment horizontal="center"/>
    </xf>
    <xf numFmtId="0" fontId="0" fillId="0" borderId="1" xfId="0" applyBorder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4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justify" vertical="justify"/>
    </xf>
    <xf numFmtId="0" fontId="2" fillId="0" borderId="0" xfId="0" applyFont="1"/>
    <xf numFmtId="0" fontId="3" fillId="2" borderId="0" xfId="0" applyFont="1" applyFill="1"/>
    <xf numFmtId="0" fontId="3" fillId="0" borderId="0" xfId="0" applyFont="1"/>
    <xf numFmtId="164" fontId="6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hidden="1"/>
    </xf>
    <xf numFmtId="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" fontId="8" fillId="0" borderId="0" xfId="0" applyNumberFormat="1" applyFont="1" applyAlignment="1" applyProtection="1">
      <alignment horizontal="right"/>
      <protection hidden="1"/>
    </xf>
    <xf numFmtId="0" fontId="9" fillId="0" borderId="0" xfId="0" applyFont="1" applyProtection="1">
      <protection locked="0"/>
    </xf>
    <xf numFmtId="4" fontId="0" fillId="0" borderId="0" xfId="0" applyNumberFormat="1"/>
    <xf numFmtId="4" fontId="10" fillId="0" borderId="4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4" fontId="10" fillId="0" borderId="4" xfId="0" applyNumberFormat="1" applyFont="1" applyBorder="1" applyAlignment="1">
      <alignment horizontal="justify" vertical="justify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justify" vertical="justify"/>
    </xf>
    <xf numFmtId="4" fontId="11" fillId="0" borderId="4" xfId="0" applyNumberFormat="1" applyFont="1" applyBorder="1"/>
    <xf numFmtId="0" fontId="11" fillId="0" borderId="9" xfId="0" applyFont="1" applyBorder="1" applyAlignment="1">
      <alignment vertical="center"/>
    </xf>
    <xf numFmtId="0" fontId="11" fillId="0" borderId="5" xfId="0" applyFont="1" applyBorder="1"/>
    <xf numFmtId="4" fontId="10" fillId="2" borderId="1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right" vertical="center" wrapText="1"/>
    </xf>
    <xf numFmtId="4" fontId="11" fillId="2" borderId="12" xfId="2" applyNumberFormat="1" applyFont="1" applyFill="1" applyBorder="1" applyAlignment="1">
      <alignment horizontal="right" vertical="center"/>
    </xf>
    <xf numFmtId="4" fontId="10" fillId="2" borderId="12" xfId="0" applyNumberFormat="1" applyFont="1" applyFill="1" applyBorder="1" applyAlignment="1">
      <alignment horizontal="right" vertical="center"/>
    </xf>
    <xf numFmtId="165" fontId="10" fillId="2" borderId="13" xfId="2" applyNumberFormat="1" applyFont="1" applyFill="1" applyBorder="1" applyAlignment="1">
      <alignment horizontal="right" vertical="center"/>
    </xf>
    <xf numFmtId="0" fontId="11" fillId="2" borderId="14" xfId="0" applyFont="1" applyFill="1" applyBorder="1" applyAlignment="1">
      <alignment horizontal="left" vertical="center"/>
    </xf>
    <xf numFmtId="0" fontId="10" fillId="2" borderId="14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 applyProtection="1">
      <alignment horizontal="left" vertical="center" wrapText="1"/>
      <protection hidden="1"/>
    </xf>
    <xf numFmtId="0" fontId="11" fillId="2" borderId="14" xfId="0" applyFont="1" applyFill="1" applyBorder="1" applyAlignment="1">
      <alignment wrapText="1"/>
    </xf>
    <xf numFmtId="0" fontId="11" fillId="2" borderId="12" xfId="0" applyFont="1" applyFill="1" applyBorder="1" applyAlignment="1">
      <alignment horizontal="right" vertical="center"/>
    </xf>
    <xf numFmtId="4" fontId="10" fillId="0" borderId="10" xfId="0" applyNumberFormat="1" applyFont="1" applyBorder="1" applyAlignment="1">
      <alignment horizontal="center"/>
    </xf>
    <xf numFmtId="2" fontId="11" fillId="2" borderId="12" xfId="0" applyNumberFormat="1" applyFont="1" applyFill="1" applyBorder="1" applyAlignment="1">
      <alignment vertical="center"/>
    </xf>
    <xf numFmtId="4" fontId="11" fillId="2" borderId="10" xfId="0" applyNumberFormat="1" applyFont="1" applyFill="1" applyBorder="1"/>
    <xf numFmtId="0" fontId="10" fillId="2" borderId="14" xfId="0" applyFont="1" applyFill="1" applyBorder="1" applyAlignment="1">
      <alignment horizontal="right" wrapText="1"/>
    </xf>
    <xf numFmtId="164" fontId="10" fillId="2" borderId="13" xfId="2" applyNumberFormat="1" applyFont="1" applyFill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hidden="1"/>
    </xf>
    <xf numFmtId="164" fontId="10" fillId="0" borderId="13" xfId="2" applyNumberFormat="1" applyFont="1" applyFill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left" vertical="center"/>
      <protection hidden="1"/>
    </xf>
    <xf numFmtId="2" fontId="14" fillId="0" borderId="12" xfId="0" applyNumberFormat="1" applyFont="1" applyBorder="1" applyProtection="1">
      <protection hidden="1"/>
    </xf>
    <xf numFmtId="0" fontId="11" fillId="0" borderId="12" xfId="0" applyFont="1" applyBorder="1" applyProtection="1">
      <protection hidden="1"/>
    </xf>
    <xf numFmtId="4" fontId="11" fillId="0" borderId="12" xfId="0" applyNumberFormat="1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left" vertical="center" wrapText="1"/>
      <protection hidden="1"/>
    </xf>
    <xf numFmtId="4" fontId="11" fillId="0" borderId="12" xfId="0" applyNumberFormat="1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4" fontId="11" fillId="0" borderId="12" xfId="0" applyNumberFormat="1" applyFont="1" applyBorder="1" applyAlignment="1" applyProtection="1">
      <alignment horizontal="right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4" fontId="11" fillId="0" borderId="12" xfId="0" applyNumberFormat="1" applyFont="1" applyBorder="1" applyAlignment="1" applyProtection="1">
      <alignment horizontal="center"/>
      <protection hidden="1"/>
    </xf>
    <xf numFmtId="0" fontId="11" fillId="0" borderId="12" xfId="0" applyFont="1" applyBorder="1" applyAlignment="1" applyProtection="1">
      <alignment horizontal="center"/>
      <protection hidden="1"/>
    </xf>
    <xf numFmtId="2" fontId="11" fillId="0" borderId="12" xfId="2" applyNumberFormat="1" applyFont="1" applyFill="1" applyBorder="1" applyAlignment="1" applyProtection="1">
      <alignment horizontal="right"/>
      <protection locked="0"/>
    </xf>
    <xf numFmtId="165" fontId="10" fillId="0" borderId="13" xfId="2" applyNumberFormat="1" applyFont="1" applyFill="1" applyBorder="1" applyAlignment="1" applyProtection="1">
      <alignment horizontal="right"/>
      <protection locked="0"/>
    </xf>
    <xf numFmtId="2" fontId="14" fillId="0" borderId="35" xfId="0" applyNumberFormat="1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left" vertical="center" wrapText="1"/>
      <protection hidden="1"/>
    </xf>
    <xf numFmtId="4" fontId="11" fillId="0" borderId="36" xfId="0" applyNumberFormat="1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4" fontId="11" fillId="0" borderId="36" xfId="0" applyNumberFormat="1" applyFont="1" applyBorder="1" applyAlignment="1" applyProtection="1">
      <alignment horizontal="right" vertical="center"/>
      <protection hidden="1"/>
    </xf>
    <xf numFmtId="165" fontId="10" fillId="0" borderId="37" xfId="2" applyNumberFormat="1" applyFont="1" applyFill="1" applyBorder="1" applyAlignment="1" applyProtection="1">
      <alignment horizontal="right"/>
      <protection locked="0"/>
    </xf>
    <xf numFmtId="2" fontId="14" fillId="0" borderId="10" xfId="0" applyNumberFormat="1" applyFont="1" applyBorder="1" applyAlignment="1" applyProtection="1">
      <alignment horizontal="center" vertical="center"/>
      <protection hidden="1"/>
    </xf>
    <xf numFmtId="2" fontId="14" fillId="0" borderId="31" xfId="0" applyNumberFormat="1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left" vertical="center" wrapText="1"/>
      <protection hidden="1"/>
    </xf>
    <xf numFmtId="4" fontId="11" fillId="0" borderId="33" xfId="0" applyNumberFormat="1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4" fontId="11" fillId="0" borderId="33" xfId="0" applyNumberFormat="1" applyFont="1" applyBorder="1" applyAlignment="1" applyProtection="1">
      <alignment horizontal="right" vertical="center"/>
      <protection hidden="1"/>
    </xf>
    <xf numFmtId="165" fontId="10" fillId="0" borderId="34" xfId="2" applyNumberFormat="1" applyFont="1" applyFill="1" applyBorder="1" applyAlignment="1" applyProtection="1">
      <alignment horizontal="right"/>
      <protection locked="0"/>
    </xf>
    <xf numFmtId="0" fontId="15" fillId="0" borderId="15" xfId="0" applyFont="1" applyBorder="1" applyAlignment="1" applyProtection="1">
      <alignment horizontal="center" vertical="center"/>
      <protection hidden="1"/>
    </xf>
    <xf numFmtId="2" fontId="14" fillId="0" borderId="12" xfId="0" applyNumberFormat="1" applyFont="1" applyBorder="1" applyAlignment="1" applyProtection="1">
      <alignment horizontal="center" vertical="center"/>
      <protection hidden="1"/>
    </xf>
    <xf numFmtId="4" fontId="14" fillId="0" borderId="31" xfId="0" applyNumberFormat="1" applyFont="1" applyBorder="1" applyAlignment="1" applyProtection="1">
      <alignment horizontal="center" vertical="center"/>
      <protection hidden="1"/>
    </xf>
    <xf numFmtId="2" fontId="14" fillId="0" borderId="33" xfId="0" applyNumberFormat="1" applyFont="1" applyBorder="1" applyAlignment="1" applyProtection="1">
      <alignment horizontal="center" vertical="center"/>
      <protection hidden="1"/>
    </xf>
    <xf numFmtId="2" fontId="14" fillId="0" borderId="36" xfId="0" applyNumberFormat="1" applyFont="1" applyBorder="1" applyAlignment="1" applyProtection="1">
      <alignment horizontal="center" vertical="center"/>
      <protection hidden="1"/>
    </xf>
    <xf numFmtId="4" fontId="11" fillId="0" borderId="12" xfId="0" applyNumberFormat="1" applyFont="1" applyBorder="1" applyAlignment="1" applyProtection="1">
      <alignment vertical="center"/>
      <protection hidden="1"/>
    </xf>
    <xf numFmtId="0" fontId="11" fillId="2" borderId="12" xfId="0" applyFont="1" applyFill="1" applyBorder="1" applyAlignment="1" applyProtection="1">
      <alignment horizontal="center" vertical="center"/>
      <protection hidden="1"/>
    </xf>
    <xf numFmtId="2" fontId="14" fillId="0" borderId="12" xfId="0" applyNumberFormat="1" applyFont="1" applyBorder="1" applyAlignment="1" applyProtection="1">
      <alignment horizontal="center"/>
      <protection hidden="1"/>
    </xf>
    <xf numFmtId="4" fontId="10" fillId="0" borderId="12" xfId="0" applyNumberFormat="1" applyFont="1" applyBorder="1" applyAlignment="1" applyProtection="1">
      <alignment vertical="center"/>
      <protection hidden="1"/>
    </xf>
    <xf numFmtId="0" fontId="11" fillId="0" borderId="14" xfId="0" applyFont="1" applyBorder="1" applyAlignment="1" applyProtection="1">
      <alignment horizontal="left" vertical="center"/>
      <protection hidden="1"/>
    </xf>
    <xf numFmtId="0" fontId="11" fillId="2" borderId="33" xfId="0" applyFont="1" applyFill="1" applyBorder="1" applyAlignment="1" applyProtection="1">
      <alignment horizontal="center" vertical="center"/>
      <protection hidden="1"/>
    </xf>
    <xf numFmtId="2" fontId="14" fillId="0" borderId="36" xfId="0" applyNumberFormat="1" applyFont="1" applyBorder="1" applyAlignment="1" applyProtection="1">
      <alignment horizontal="center"/>
      <protection hidden="1"/>
    </xf>
    <xf numFmtId="0" fontId="11" fillId="2" borderId="36" xfId="0" applyFont="1" applyFill="1" applyBorder="1" applyAlignment="1" applyProtection="1">
      <alignment horizontal="center" vertical="center"/>
      <protection hidden="1"/>
    </xf>
    <xf numFmtId="4" fontId="16" fillId="0" borderId="15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65" fontId="13" fillId="2" borderId="27" xfId="2" applyNumberFormat="1" applyFont="1" applyFill="1" applyBorder="1" applyAlignment="1" applyProtection="1">
      <alignment horizontal="right"/>
      <protection locked="0"/>
    </xf>
    <xf numFmtId="4" fontId="16" fillId="2" borderId="10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165" fontId="13" fillId="2" borderId="24" xfId="2" applyNumberFormat="1" applyFont="1" applyFill="1" applyBorder="1" applyAlignment="1" applyProtection="1">
      <alignment horizontal="right"/>
      <protection locked="0"/>
    </xf>
    <xf numFmtId="0" fontId="10" fillId="0" borderId="32" xfId="0" applyFont="1" applyBorder="1" applyAlignment="1" applyProtection="1">
      <alignment horizontal="left" vertical="center"/>
      <protection hidden="1"/>
    </xf>
    <xf numFmtId="0" fontId="14" fillId="0" borderId="33" xfId="0" applyFont="1" applyBorder="1" applyAlignment="1" applyProtection="1">
      <alignment horizontal="right"/>
      <protection locked="0"/>
    </xf>
    <xf numFmtId="0" fontId="14" fillId="0" borderId="33" xfId="0" applyFont="1" applyBorder="1" applyProtection="1">
      <protection locked="0"/>
    </xf>
    <xf numFmtId="4" fontId="14" fillId="0" borderId="33" xfId="0" applyNumberFormat="1" applyFont="1" applyBorder="1" applyAlignment="1" applyProtection="1">
      <alignment horizontal="center"/>
      <protection locked="0"/>
    </xf>
    <xf numFmtId="4" fontId="14" fillId="0" borderId="34" xfId="0" applyNumberFormat="1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4" fontId="14" fillId="0" borderId="11" xfId="0" applyNumberFormat="1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 applyProtection="1">
      <alignment horizontal="right"/>
      <protection locked="0"/>
    </xf>
    <xf numFmtId="10" fontId="14" fillId="0" borderId="36" xfId="1" applyNumberFormat="1" applyFont="1" applyFill="1" applyBorder="1" applyAlignment="1" applyProtection="1">
      <alignment horizontal="center" vertical="center"/>
      <protection locked="0"/>
    </xf>
    <xf numFmtId="4" fontId="14" fillId="0" borderId="36" xfId="0" applyNumberFormat="1" applyFont="1" applyBorder="1" applyAlignment="1" applyProtection="1">
      <alignment horizontal="center" vertical="center"/>
      <protection locked="0"/>
    </xf>
    <xf numFmtId="4" fontId="14" fillId="0" borderId="36" xfId="0" applyNumberFormat="1" applyFont="1" applyBorder="1" applyAlignment="1" applyProtection="1">
      <alignment horizontal="right" vertical="center"/>
      <protection locked="0"/>
    </xf>
    <xf numFmtId="4" fontId="14" fillId="0" borderId="37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4" fontId="14" fillId="0" borderId="14" xfId="0" applyNumberFormat="1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right"/>
      <protection locked="0"/>
    </xf>
    <xf numFmtId="10" fontId="14" fillId="0" borderId="12" xfId="1" applyNumberFormat="1" applyFont="1" applyFill="1" applyBorder="1" applyAlignment="1" applyProtection="1">
      <alignment horizontal="center" vertical="center"/>
      <protection locked="0"/>
    </xf>
    <xf numFmtId="4" fontId="14" fillId="0" borderId="12" xfId="0" applyNumberFormat="1" applyFont="1" applyBorder="1" applyAlignment="1" applyProtection="1">
      <alignment horizontal="center" vertical="center"/>
      <protection locked="0"/>
    </xf>
    <xf numFmtId="4" fontId="14" fillId="0" borderId="12" xfId="0" applyNumberFormat="1" applyFont="1" applyBorder="1" applyAlignment="1" applyProtection="1">
      <alignment horizontal="right" vertical="center"/>
      <protection locked="0"/>
    </xf>
    <xf numFmtId="4" fontId="14" fillId="0" borderId="13" xfId="0" applyNumberFormat="1" applyFont="1" applyBorder="1" applyAlignment="1" applyProtection="1">
      <alignment horizontal="center"/>
      <protection locked="0"/>
    </xf>
    <xf numFmtId="4" fontId="14" fillId="0" borderId="16" xfId="0" applyNumberFormat="1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right"/>
      <protection locked="0"/>
    </xf>
    <xf numFmtId="10" fontId="14" fillId="0" borderId="17" xfId="1" applyNumberFormat="1" applyFont="1" applyFill="1" applyBorder="1" applyAlignment="1" applyProtection="1">
      <alignment horizontal="center" vertical="center"/>
      <protection locked="0"/>
    </xf>
    <xf numFmtId="4" fontId="14" fillId="0" borderId="17" xfId="0" applyNumberFormat="1" applyFont="1" applyBorder="1" applyAlignment="1" applyProtection="1">
      <alignment horizontal="center" vertical="center"/>
      <protection locked="0"/>
    </xf>
    <xf numFmtId="4" fontId="14" fillId="0" borderId="17" xfId="0" applyNumberFormat="1" applyFont="1" applyBorder="1" applyAlignment="1" applyProtection="1">
      <alignment horizontal="right" vertical="center"/>
      <protection locked="0"/>
    </xf>
    <xf numFmtId="4" fontId="14" fillId="0" borderId="18" xfId="0" applyNumberFormat="1" applyFont="1" applyBorder="1" applyAlignment="1" applyProtection="1">
      <alignment horizontal="center"/>
      <protection locked="0"/>
    </xf>
    <xf numFmtId="1" fontId="11" fillId="0" borderId="15" xfId="0" applyNumberFormat="1" applyFont="1" applyBorder="1" applyAlignment="1" applyProtection="1">
      <alignment horizontal="center" vertical="center"/>
      <protection hidden="1"/>
    </xf>
    <xf numFmtId="4" fontId="17" fillId="4" borderId="20" xfId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" fontId="11" fillId="0" borderId="28" xfId="0" applyNumberFormat="1" applyFont="1" applyBorder="1" applyAlignment="1" applyProtection="1">
      <alignment horizontal="center" vertical="center"/>
      <protection hidden="1"/>
    </xf>
    <xf numFmtId="4" fontId="11" fillId="4" borderId="20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2" fontId="14" fillId="3" borderId="25" xfId="0" applyNumberFormat="1" applyFont="1" applyFill="1" applyBorder="1" applyAlignment="1" applyProtection="1">
      <alignment horizontal="right"/>
      <protection hidden="1"/>
    </xf>
    <xf numFmtId="0" fontId="11" fillId="3" borderId="21" xfId="0" applyFont="1" applyFill="1" applyBorder="1" applyAlignment="1" applyProtection="1">
      <alignment horizontal="center"/>
      <protection hidden="1"/>
    </xf>
    <xf numFmtId="4" fontId="11" fillId="3" borderId="22" xfId="0" applyNumberFormat="1" applyFont="1" applyFill="1" applyBorder="1" applyAlignment="1" applyProtection="1">
      <alignment horizontal="center"/>
      <protection locked="0"/>
    </xf>
    <xf numFmtId="165" fontId="10" fillId="3" borderId="6" xfId="2" applyNumberFormat="1" applyFont="1" applyFill="1" applyBorder="1" applyAlignment="1" applyProtection="1">
      <alignment horizontal="right"/>
      <protection locked="0"/>
    </xf>
    <xf numFmtId="164" fontId="19" fillId="0" borderId="0" xfId="2" applyNumberFormat="1" applyFont="1" applyFill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hidden="1"/>
    </xf>
    <xf numFmtId="4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4" fontId="11" fillId="0" borderId="0" xfId="0" applyNumberFormat="1" applyFont="1" applyAlignment="1" applyProtection="1">
      <alignment horizontal="right"/>
      <protection hidden="1"/>
    </xf>
    <xf numFmtId="0" fontId="20" fillId="0" borderId="0" xfId="0" applyFont="1" applyProtection="1">
      <protection locked="0"/>
    </xf>
    <xf numFmtId="0" fontId="14" fillId="0" borderId="25" xfId="0" applyFont="1" applyBorder="1" applyAlignment="1" applyProtection="1">
      <alignment horizontal="right"/>
      <protection locked="0"/>
    </xf>
    <xf numFmtId="0" fontId="14" fillId="0" borderId="21" xfId="0" applyFont="1" applyBorder="1" applyProtection="1">
      <protection locked="0"/>
    </xf>
    <xf numFmtId="4" fontId="14" fillId="0" borderId="21" xfId="0" applyNumberFormat="1" applyFont="1" applyBorder="1" applyAlignment="1" applyProtection="1">
      <alignment horizontal="center"/>
      <protection locked="0"/>
    </xf>
    <xf numFmtId="4" fontId="14" fillId="0" borderId="22" xfId="0" applyNumberFormat="1" applyFont="1" applyBorder="1" applyAlignment="1" applyProtection="1">
      <alignment horizontal="center"/>
      <protection locked="0"/>
    </xf>
    <xf numFmtId="0" fontId="16" fillId="3" borderId="29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4" fontId="15" fillId="0" borderId="6" xfId="0" applyNumberFormat="1" applyFont="1" applyBorder="1" applyAlignment="1" applyProtection="1">
      <alignment horizontal="right" vertical="center"/>
      <protection locked="0"/>
    </xf>
    <xf numFmtId="0" fontId="10" fillId="3" borderId="6" xfId="0" applyFont="1" applyFill="1" applyBorder="1" applyAlignment="1" applyProtection="1">
      <alignment horizontal="right"/>
      <protection hidden="1"/>
    </xf>
    <xf numFmtId="0" fontId="11" fillId="0" borderId="26" xfId="0" applyFont="1" applyBorder="1" applyAlignment="1">
      <alignment horizontal="left" vertical="center"/>
    </xf>
    <xf numFmtId="4" fontId="16" fillId="2" borderId="7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/>
    </xf>
    <xf numFmtId="0" fontId="11" fillId="2" borderId="14" xfId="0" applyFont="1" applyFill="1" applyBorder="1" applyAlignment="1" applyProtection="1">
      <alignment horizontal="left" vertical="center" wrapText="1"/>
      <protection hidden="1"/>
    </xf>
    <xf numFmtId="0" fontId="11" fillId="2" borderId="14" xfId="0" applyFont="1" applyFill="1" applyBorder="1" applyAlignment="1">
      <alignment horizontal="justify" vertical="center"/>
    </xf>
    <xf numFmtId="0" fontId="11" fillId="2" borderId="14" xfId="0" applyFont="1" applyFill="1" applyBorder="1" applyAlignment="1" applyProtection="1">
      <alignment horizontal="left" vertical="center"/>
      <protection hidden="1"/>
    </xf>
    <xf numFmtId="0" fontId="10" fillId="2" borderId="14" xfId="0" applyFont="1" applyFill="1" applyBorder="1" applyAlignment="1" applyProtection="1">
      <alignment horizontal="left" vertical="center"/>
      <protection hidden="1"/>
    </xf>
    <xf numFmtId="4" fontId="14" fillId="0" borderId="10" xfId="0" applyNumberFormat="1" applyFont="1" applyBorder="1" applyAlignment="1" applyProtection="1">
      <alignment horizontal="center" vertical="center"/>
      <protection hidden="1"/>
    </xf>
    <xf numFmtId="4" fontId="11" fillId="2" borderId="12" xfId="0" applyNumberFormat="1" applyFont="1" applyFill="1" applyBorder="1" applyAlignment="1" applyProtection="1">
      <alignment horizontal="center" vertical="center"/>
      <protection hidden="1"/>
    </xf>
    <xf numFmtId="4" fontId="11" fillId="2" borderId="12" xfId="0" applyNumberFormat="1" applyFont="1" applyFill="1" applyBorder="1" applyAlignment="1" applyProtection="1">
      <alignment horizontal="right" vertical="center"/>
      <protection hidden="1"/>
    </xf>
    <xf numFmtId="164" fontId="6" fillId="2" borderId="0" xfId="2" applyNumberFormat="1" applyFont="1" applyFill="1" applyBorder="1" applyAlignment="1" applyProtection="1">
      <alignment horizontal="right"/>
      <protection locked="0"/>
    </xf>
    <xf numFmtId="0" fontId="7" fillId="2" borderId="0" xfId="0" applyFont="1" applyFill="1" applyAlignment="1" applyProtection="1">
      <alignment horizontal="left"/>
      <protection hidden="1"/>
    </xf>
    <xf numFmtId="4" fontId="8" fillId="2" borderId="0" xfId="0" applyNumberFormat="1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4" fontId="8" fillId="2" borderId="0" xfId="0" applyNumberFormat="1" applyFont="1" applyFill="1" applyAlignment="1" applyProtection="1">
      <alignment horizontal="right"/>
      <protection hidden="1"/>
    </xf>
    <xf numFmtId="0" fontId="9" fillId="2" borderId="0" xfId="0" applyFont="1" applyFill="1" applyProtection="1">
      <protection locked="0"/>
    </xf>
    <xf numFmtId="2" fontId="15" fillId="0" borderId="31" xfId="0" applyNumberFormat="1" applyFont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right" vertical="center"/>
      <protection hidden="1"/>
    </xf>
    <xf numFmtId="2" fontId="14" fillId="2" borderId="25" xfId="0" applyNumberFormat="1" applyFont="1" applyFill="1" applyBorder="1" applyAlignment="1" applyProtection="1">
      <alignment horizontal="right"/>
      <protection hidden="1"/>
    </xf>
    <xf numFmtId="0" fontId="11" fillId="2" borderId="21" xfId="0" applyFont="1" applyFill="1" applyBorder="1" applyAlignment="1" applyProtection="1">
      <alignment horizontal="center"/>
      <protection hidden="1"/>
    </xf>
    <xf numFmtId="4" fontId="11" fillId="2" borderId="22" xfId="0" applyNumberFormat="1" applyFont="1" applyFill="1" applyBorder="1" applyAlignment="1" applyProtection="1">
      <alignment horizontal="center"/>
      <protection locked="0"/>
    </xf>
    <xf numFmtId="165" fontId="10" fillId="2" borderId="6" xfId="2" applyNumberFormat="1" applyFont="1" applyFill="1" applyBorder="1" applyAlignment="1" applyProtection="1">
      <alignment horizontal="right"/>
      <protection locked="0"/>
    </xf>
    <xf numFmtId="0" fontId="11" fillId="3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2" fontId="15" fillId="2" borderId="12" xfId="0" applyNumberFormat="1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4" fontId="10" fillId="2" borderId="12" xfId="0" applyNumberFormat="1" applyFont="1" applyFill="1" applyBorder="1" applyAlignment="1" applyProtection="1">
      <alignment horizontal="center"/>
      <protection hidden="1"/>
    </xf>
    <xf numFmtId="4" fontId="10" fillId="2" borderId="12" xfId="0" applyNumberFormat="1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 applyProtection="1">
      <alignment horizontal="right"/>
      <protection locked="0"/>
    </xf>
    <xf numFmtId="0" fontId="7" fillId="0" borderId="12" xfId="0" applyFont="1" applyBorder="1" applyAlignment="1" applyProtection="1">
      <alignment horizontal="left"/>
      <protection hidden="1"/>
    </xf>
    <xf numFmtId="0" fontId="8" fillId="0" borderId="12" xfId="0" applyFont="1" applyBorder="1" applyAlignment="1" applyProtection="1">
      <alignment horizontal="center"/>
      <protection hidden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justify"/>
    </xf>
    <xf numFmtId="0" fontId="11" fillId="0" borderId="0" xfId="0" applyFont="1" applyAlignment="1">
      <alignment horizontal="justify" vertical="justify"/>
    </xf>
    <xf numFmtId="0" fontId="11" fillId="0" borderId="0" xfId="0" applyFont="1"/>
    <xf numFmtId="165" fontId="10" fillId="3" borderId="13" xfId="3" applyNumberFormat="1" applyFont="1" applyFill="1" applyBorder="1" applyAlignment="1" applyProtection="1">
      <alignment horizontal="right" vertical="center"/>
      <protection locked="0"/>
    </xf>
    <xf numFmtId="164" fontId="10" fillId="2" borderId="13" xfId="3" applyNumberFormat="1" applyFont="1" applyFill="1" applyBorder="1" applyAlignment="1" applyProtection="1">
      <alignment horizontal="center" vertical="center"/>
      <protection locked="0"/>
    </xf>
    <xf numFmtId="164" fontId="10" fillId="2" borderId="13" xfId="2" applyNumberFormat="1" applyFont="1" applyFill="1" applyBorder="1" applyAlignment="1" applyProtection="1">
      <alignment horizontal="center"/>
      <protection locked="0"/>
    </xf>
    <xf numFmtId="0" fontId="10" fillId="3" borderId="13" xfId="0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 applyProtection="1">
      <alignment horizontal="right"/>
      <protection locked="0"/>
    </xf>
    <xf numFmtId="4" fontId="8" fillId="0" borderId="13" xfId="0" applyNumberFormat="1" applyFont="1" applyBorder="1" applyAlignment="1" applyProtection="1">
      <alignment horizontal="right"/>
      <protection hidden="1"/>
    </xf>
    <xf numFmtId="0" fontId="14" fillId="2" borderId="10" xfId="0" applyFont="1" applyFill="1" applyBorder="1" applyAlignment="1" applyProtection="1">
      <alignment horizontal="center" vertical="center"/>
      <protection hidden="1"/>
    </xf>
    <xf numFmtId="4" fontId="10" fillId="3" borderId="10" xfId="0" applyNumberFormat="1" applyFont="1" applyFill="1" applyBorder="1" applyAlignment="1">
      <alignment horizontal="center" vertical="center"/>
    </xf>
    <xf numFmtId="4" fontId="15" fillId="0" borderId="10" xfId="0" applyNumberFormat="1" applyFont="1" applyBorder="1" applyAlignment="1" applyProtection="1">
      <alignment horizontal="center" vertical="center"/>
      <protection hidden="1"/>
    </xf>
    <xf numFmtId="164" fontId="6" fillId="0" borderId="10" xfId="2" applyNumberFormat="1" applyFont="1" applyFill="1" applyBorder="1" applyAlignment="1" applyProtection="1">
      <alignment horizontal="right"/>
      <protection locked="0"/>
    </xf>
    <xf numFmtId="2" fontId="15" fillId="0" borderId="10" xfId="0" applyNumberFormat="1" applyFont="1" applyBorder="1" applyAlignment="1" applyProtection="1">
      <alignment horizontal="center" vertical="center"/>
      <protection hidden="1"/>
    </xf>
    <xf numFmtId="167" fontId="14" fillId="0" borderId="10" xfId="0" applyNumberFormat="1" applyFont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>
      <alignment horizontal="left" wrapText="1"/>
    </xf>
    <xf numFmtId="0" fontId="11" fillId="2" borderId="14" xfId="0" applyFont="1" applyFill="1" applyBorder="1" applyAlignment="1">
      <alignment horizontal="justify" vertical="justify" wrapText="1"/>
    </xf>
    <xf numFmtId="0" fontId="10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left" vertical="justify"/>
    </xf>
    <xf numFmtId="0" fontId="10" fillId="3" borderId="14" xfId="0" applyFont="1" applyFill="1" applyBorder="1" applyAlignment="1" applyProtection="1">
      <alignment horizontal="right" vertical="center"/>
      <protection hidden="1"/>
    </xf>
    <xf numFmtId="0" fontId="10" fillId="2" borderId="14" xfId="0" applyFont="1" applyFill="1" applyBorder="1" applyAlignment="1" applyProtection="1">
      <alignment horizontal="right"/>
      <protection hidden="1"/>
    </xf>
    <xf numFmtId="0" fontId="10" fillId="3" borderId="14" xfId="0" applyFont="1" applyFill="1" applyBorder="1" applyAlignment="1">
      <alignment horizontal="center" vertical="center"/>
    </xf>
    <xf numFmtId="4" fontId="11" fillId="2" borderId="31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left" vertical="center" wrapText="1"/>
    </xf>
    <xf numFmtId="2" fontId="11" fillId="2" borderId="33" xfId="0" applyNumberFormat="1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4" fontId="11" fillId="2" borderId="33" xfId="0" applyNumberFormat="1" applyFont="1" applyFill="1" applyBorder="1" applyAlignment="1">
      <alignment horizontal="right" vertical="center"/>
    </xf>
    <xf numFmtId="165" fontId="10" fillId="2" borderId="34" xfId="2" applyNumberFormat="1" applyFont="1" applyFill="1" applyBorder="1" applyAlignment="1">
      <alignment horizontal="right" vertical="center"/>
    </xf>
    <xf numFmtId="4" fontId="11" fillId="2" borderId="35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 wrapText="1"/>
    </xf>
    <xf numFmtId="2" fontId="11" fillId="2" borderId="36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4" fontId="11" fillId="2" borderId="36" xfId="0" applyNumberFormat="1" applyFont="1" applyFill="1" applyBorder="1" applyAlignment="1">
      <alignment horizontal="right" vertical="center"/>
    </xf>
    <xf numFmtId="165" fontId="10" fillId="2" borderId="37" xfId="2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left" vertical="center" wrapText="1"/>
    </xf>
    <xf numFmtId="0" fontId="14" fillId="0" borderId="31" xfId="0" applyFont="1" applyBorder="1" applyAlignment="1" applyProtection="1">
      <alignment horizontal="center" vertical="center"/>
      <protection hidden="1"/>
    </xf>
    <xf numFmtId="164" fontId="10" fillId="0" borderId="34" xfId="2" applyNumberFormat="1" applyFont="1" applyFill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 vertical="center"/>
      <protection hidden="1"/>
    </xf>
    <xf numFmtId="164" fontId="10" fillId="0" borderId="37" xfId="2" applyNumberFormat="1" applyFont="1" applyFill="1" applyBorder="1" applyAlignment="1" applyProtection="1">
      <alignment horizontal="center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hidden="1"/>
    </xf>
    <xf numFmtId="4" fontId="14" fillId="0" borderId="35" xfId="0" applyNumberFormat="1" applyFont="1" applyBorder="1" applyAlignment="1" applyProtection="1">
      <alignment horizontal="center" vertical="center"/>
      <protection hidden="1"/>
    </xf>
    <xf numFmtId="4" fontId="10" fillId="2" borderId="31" xfId="0" applyNumberFormat="1" applyFont="1" applyFill="1" applyBorder="1" applyAlignment="1">
      <alignment horizontal="center" vertical="center"/>
    </xf>
    <xf numFmtId="2" fontId="14" fillId="0" borderId="33" xfId="0" applyNumberFormat="1" applyFont="1" applyBorder="1" applyProtection="1">
      <protection hidden="1"/>
    </xf>
    <xf numFmtId="0" fontId="11" fillId="0" borderId="33" xfId="0" applyFont="1" applyBorder="1" applyProtection="1">
      <protection hidden="1"/>
    </xf>
    <xf numFmtId="4" fontId="11" fillId="0" borderId="33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vertical="center"/>
      <protection hidden="1"/>
    </xf>
    <xf numFmtId="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3" borderId="14" xfId="0" applyFont="1" applyFill="1" applyBorder="1" applyAlignment="1" applyProtection="1">
      <alignment horizontal="left" wrapText="1"/>
      <protection hidden="1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2" xfId="2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4" fontId="11" fillId="2" borderId="33" xfId="0" applyNumberFormat="1" applyFont="1" applyFill="1" applyBorder="1" applyAlignment="1">
      <alignment horizontal="center" vertical="center"/>
    </xf>
    <xf numFmtId="166" fontId="11" fillId="2" borderId="12" xfId="2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 vertical="justify"/>
    </xf>
    <xf numFmtId="0" fontId="11" fillId="0" borderId="0" xfId="0" applyFont="1" applyAlignment="1">
      <alignment horizontal="center"/>
    </xf>
    <xf numFmtId="2" fontId="11" fillId="0" borderId="12" xfId="0" applyNumberFormat="1" applyFont="1" applyBorder="1" applyAlignment="1" applyProtection="1">
      <alignment horizontal="center" vertical="center"/>
      <protection hidden="1"/>
    </xf>
    <xf numFmtId="4" fontId="8" fillId="0" borderId="12" xfId="0" applyNumberFormat="1" applyFont="1" applyBorder="1" applyAlignment="1" applyProtection="1">
      <alignment horizontal="center"/>
      <protection hidden="1"/>
    </xf>
    <xf numFmtId="4" fontId="11" fillId="0" borderId="33" xfId="0" applyNumberFormat="1" applyFont="1" applyBorder="1" applyAlignment="1" applyProtection="1">
      <alignment horizontal="center"/>
      <protection hidden="1"/>
    </xf>
    <xf numFmtId="2" fontId="14" fillId="3" borderId="21" xfId="0" applyNumberFormat="1" applyFont="1" applyFill="1" applyBorder="1" applyAlignment="1" applyProtection="1">
      <alignment horizontal="center"/>
      <protection hidden="1"/>
    </xf>
    <xf numFmtId="2" fontId="14" fillId="2" borderId="21" xfId="0" applyNumberFormat="1" applyFont="1" applyFill="1" applyBorder="1" applyAlignment="1" applyProtection="1">
      <alignment horizontal="center"/>
      <protection hidden="1"/>
    </xf>
    <xf numFmtId="4" fontId="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4" fontId="22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4" fontId="22" fillId="0" borderId="0" xfId="0" applyNumberFormat="1" applyFont="1"/>
    <xf numFmtId="4" fontId="2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</cellXfs>
  <cellStyles count="4">
    <cellStyle name="Moneda 2" xfId="3" xr:uid="{EC4B7F6E-9004-42EA-931C-3B4D96829525}"/>
    <cellStyle name="Moneda 3" xfId="2" xr:uid="{C0357292-3E6A-4846-BAD1-2B66C2CDF923}"/>
    <cellStyle name="Normal" xfId="0" builtinId="0"/>
    <cellStyle name="Porcentaje" xfId="1" builtinId="5"/>
  </cellStyles>
  <dxfs count="10">
    <dxf>
      <font>
        <i/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/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</border>
    </dxf>
    <dxf>
      <font>
        <i/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</dxf>
    <dxf>
      <border>
        <bottom style="medium">
          <color rgb="FF000000"/>
        </bottom>
      </border>
    </dxf>
    <dxf>
      <font>
        <i/>
        <strike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1168131</xdr:colOff>
      <xdr:row>0</xdr:row>
      <xdr:rowOff>0</xdr:rowOff>
    </xdr:from>
    <xdr:to>
      <xdr:col>1</xdr:col>
      <xdr:colOff>2668133</xdr:colOff>
      <xdr:row>7</xdr:row>
      <xdr:rowOff>60325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3E6EA5-01CC-4C8B-86A2-BF2B8C715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481" y="0"/>
          <a:ext cx="1500002" cy="13938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8E1E01-4650-4979-980C-C7DC0CFB15F7}" name="Tabla232" displayName="Tabla232" ref="B13:G112" totalsRowShown="0" headerRowDxfId="9" dataDxfId="7" headerRowBorderDxfId="8" tableBorderDxfId="6">
  <tableColumns count="6">
    <tableColumn id="1" xr3:uid="{D8C7CDE5-E419-4D54-A33B-E3E4B014EE54}" name="Descripcion" dataDxfId="5"/>
    <tableColumn id="2" xr3:uid="{75AFD36B-FE54-43D6-890D-D21DA15B05C2}" name="Cantidad" dataDxfId="4"/>
    <tableColumn id="3" xr3:uid="{DEB4E7FF-DC44-4F1B-B855-FA1F4E197873}" name="Unidad" dataDxfId="3"/>
    <tableColumn id="4" xr3:uid="{F2D33CD6-BA42-4765-9608-7C310DFF74CC}" name="P/U" dataDxfId="2"/>
    <tableColumn id="5" xr3:uid="{9820AE55-911D-417C-BB17-52A929809285}" name="Valor (RD$)" dataDxfId="1"/>
    <tableColumn id="6" xr3:uid="{4ABF901A-94E0-4ACC-8B24-369E72A8549E}" name="Total (RD$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DA57-023A-415D-AF82-58D0DDA2D961}">
  <sheetPr>
    <tabColor rgb="FFFF0000"/>
  </sheetPr>
  <dimension ref="A1:P333"/>
  <sheetViews>
    <sheetView tabSelected="1" topLeftCell="A169" zoomScale="106" zoomScaleNormal="106" workbookViewId="0">
      <selection activeCell="G108" sqref="G108"/>
    </sheetView>
  </sheetViews>
  <sheetFormatPr baseColWidth="10" defaultColWidth="9.140625" defaultRowHeight="15" x14ac:dyDescent="0.25"/>
  <cols>
    <col min="1" max="1" width="13.28515625" customWidth="1"/>
    <col min="2" max="2" width="92.7109375" customWidth="1"/>
    <col min="3" max="3" width="13.42578125" customWidth="1"/>
    <col min="4" max="4" width="11.7109375" customWidth="1"/>
    <col min="5" max="5" width="18.7109375" style="188" customWidth="1"/>
    <col min="6" max="6" width="19.7109375" customWidth="1"/>
    <col min="7" max="7" width="29" customWidth="1"/>
    <col min="10" max="10" width="36.7109375" customWidth="1"/>
  </cols>
  <sheetData>
    <row r="1" spans="1:7" x14ac:dyDescent="0.25">
      <c r="A1" s="1"/>
      <c r="B1" s="2"/>
      <c r="C1" s="3"/>
      <c r="D1" s="4"/>
      <c r="E1" s="3"/>
      <c r="F1" s="5"/>
      <c r="G1" s="6"/>
    </row>
    <row r="2" spans="1:7" x14ac:dyDescent="0.25">
      <c r="A2" s="7"/>
      <c r="B2" s="8"/>
      <c r="C2" s="187"/>
      <c r="D2" s="188"/>
      <c r="E2" s="187"/>
      <c r="G2" s="9"/>
    </row>
    <row r="3" spans="1:7" x14ac:dyDescent="0.25">
      <c r="A3" s="7"/>
      <c r="B3" s="8"/>
      <c r="C3" s="187"/>
      <c r="D3" s="188"/>
      <c r="E3" s="187"/>
      <c r="G3" s="9"/>
    </row>
    <row r="4" spans="1:7" x14ac:dyDescent="0.25">
      <c r="A4" s="7"/>
      <c r="B4" s="8"/>
      <c r="C4" s="187"/>
      <c r="D4" s="188"/>
      <c r="E4" s="187"/>
      <c r="G4" s="9"/>
    </row>
    <row r="5" spans="1:7" x14ac:dyDescent="0.25">
      <c r="A5" s="7"/>
      <c r="B5" s="8"/>
      <c r="C5" s="187"/>
      <c r="D5" s="188"/>
      <c r="E5" s="187"/>
      <c r="G5" s="9"/>
    </row>
    <row r="6" spans="1:7" x14ac:dyDescent="0.25">
      <c r="A6" s="7"/>
      <c r="B6" s="8"/>
      <c r="C6" s="187"/>
      <c r="D6" s="188"/>
      <c r="E6" s="187"/>
      <c r="G6" s="9"/>
    </row>
    <row r="7" spans="1:7" x14ac:dyDescent="0.25">
      <c r="A7" s="7"/>
      <c r="B7" s="10"/>
      <c r="C7" s="187"/>
      <c r="D7" s="188"/>
      <c r="E7" s="187"/>
      <c r="G7" s="9"/>
    </row>
    <row r="8" spans="1:7" x14ac:dyDescent="0.25">
      <c r="A8" s="7"/>
      <c r="B8" s="8"/>
      <c r="C8" s="187"/>
      <c r="D8" s="188"/>
      <c r="E8" s="187"/>
      <c r="G8" s="9"/>
    </row>
    <row r="9" spans="1:7" ht="15.75" thickBot="1" x14ac:dyDescent="0.3">
      <c r="A9" s="7"/>
      <c r="B9" s="8"/>
      <c r="C9" s="187"/>
      <c r="D9" s="188"/>
      <c r="E9" s="187"/>
      <c r="G9" s="9"/>
    </row>
    <row r="10" spans="1:7" s="11" customFormat="1" ht="61.5" thickBot="1" x14ac:dyDescent="0.35">
      <c r="A10" s="21"/>
      <c r="B10" s="22" t="s">
        <v>343</v>
      </c>
      <c r="C10" s="189"/>
      <c r="D10" s="189"/>
      <c r="E10" s="246"/>
      <c r="F10" s="264" t="s">
        <v>181</v>
      </c>
      <c r="G10" s="265"/>
    </row>
    <row r="11" spans="1:7" s="11" customFormat="1" ht="47.25" customHeight="1" thickBot="1" x14ac:dyDescent="0.35">
      <c r="A11" s="23"/>
      <c r="B11" s="24" t="s">
        <v>342</v>
      </c>
      <c r="C11" s="190"/>
      <c r="D11" s="190"/>
      <c r="E11" s="247"/>
      <c r="F11" s="191" t="s">
        <v>0</v>
      </c>
      <c r="G11" s="25"/>
    </row>
    <row r="12" spans="1:7" s="11" customFormat="1" ht="21" thickBot="1" x14ac:dyDescent="0.35">
      <c r="A12" s="26"/>
      <c r="B12" s="27"/>
      <c r="C12" s="192"/>
      <c r="D12" s="192"/>
      <c r="E12" s="248"/>
      <c r="F12" s="192"/>
      <c r="G12" s="28"/>
    </row>
    <row r="13" spans="1:7" s="11" customFormat="1" ht="21" thickBot="1" x14ac:dyDescent="0.35">
      <c r="A13" s="134" t="s">
        <v>1</v>
      </c>
      <c r="B13" s="135" t="s">
        <v>2</v>
      </c>
      <c r="C13" s="135" t="s">
        <v>3</v>
      </c>
      <c r="D13" s="135" t="s">
        <v>4</v>
      </c>
      <c r="E13" s="135" t="s">
        <v>47</v>
      </c>
      <c r="F13" s="135" t="s">
        <v>5</v>
      </c>
      <c r="G13" s="135" t="s">
        <v>6</v>
      </c>
    </row>
    <row r="14" spans="1:7" s="11" customFormat="1" ht="20.25" x14ac:dyDescent="0.3">
      <c r="A14" s="29"/>
      <c r="B14" s="30"/>
      <c r="C14" s="31"/>
      <c r="D14" s="31"/>
      <c r="E14" s="31"/>
      <c r="F14" s="31"/>
      <c r="G14" s="32"/>
    </row>
    <row r="15" spans="1:7" s="12" customFormat="1" ht="20.25" x14ac:dyDescent="0.3">
      <c r="A15" s="29">
        <v>1</v>
      </c>
      <c r="B15" s="33" t="s">
        <v>7</v>
      </c>
      <c r="C15" s="31"/>
      <c r="D15" s="31"/>
      <c r="E15" s="31"/>
      <c r="F15" s="31"/>
      <c r="G15" s="32"/>
    </row>
    <row r="16" spans="1:7" s="12" customFormat="1" ht="45" customHeight="1" x14ac:dyDescent="0.3">
      <c r="A16" s="34">
        <v>1.01</v>
      </c>
      <c r="B16" s="35" t="s">
        <v>8</v>
      </c>
      <c r="C16" s="36">
        <v>1</v>
      </c>
      <c r="D16" s="31" t="s">
        <v>9</v>
      </c>
      <c r="E16" s="240">
        <v>0</v>
      </c>
      <c r="F16" s="37">
        <f t="shared" ref="F16" si="0">ROUND(C16*E16,2)</f>
        <v>0</v>
      </c>
      <c r="G16" s="32"/>
    </row>
    <row r="17" spans="1:7" s="12" customFormat="1" ht="20.25" x14ac:dyDescent="0.3">
      <c r="A17" s="34"/>
      <c r="B17" s="38" t="s">
        <v>10</v>
      </c>
      <c r="C17" s="36"/>
      <c r="D17" s="31"/>
      <c r="E17" s="241"/>
      <c r="F17" s="40"/>
      <c r="G17" s="41">
        <f>SUM(F16:F16)</f>
        <v>0</v>
      </c>
    </row>
    <row r="18" spans="1:7" s="13" customFormat="1" ht="20.25" x14ac:dyDescent="0.3">
      <c r="A18" s="29"/>
      <c r="B18" s="42"/>
      <c r="C18" s="36"/>
      <c r="D18" s="31"/>
      <c r="E18" s="31"/>
      <c r="F18" s="31"/>
      <c r="G18" s="41"/>
    </row>
    <row r="19" spans="1:7" s="13" customFormat="1" ht="20.25" x14ac:dyDescent="0.3">
      <c r="A19" s="29">
        <v>2</v>
      </c>
      <c r="B19" s="43" t="s">
        <v>11</v>
      </c>
      <c r="C19" s="36"/>
      <c r="D19" s="31"/>
      <c r="E19" s="241"/>
      <c r="F19" s="39"/>
      <c r="G19" s="41"/>
    </row>
    <row r="20" spans="1:7" s="12" customFormat="1" ht="81" x14ac:dyDescent="0.3">
      <c r="A20" s="34">
        <v>2.0099999999999998</v>
      </c>
      <c r="B20" s="35" t="s">
        <v>195</v>
      </c>
      <c r="C20" s="36">
        <f>(33.03*2.6)+(6.2*2.6)+(6.2*2.6)+(6.2*2.6)+(17.21*2.6)</f>
        <v>178.98400000000001</v>
      </c>
      <c r="D20" s="31" t="s">
        <v>12</v>
      </c>
      <c r="E20" s="241">
        <v>0</v>
      </c>
      <c r="F20" s="37">
        <f>ROUND(C20*E20,2)</f>
        <v>0</v>
      </c>
      <c r="G20" s="41"/>
    </row>
    <row r="21" spans="1:7" s="12" customFormat="1" ht="67.5" customHeight="1" x14ac:dyDescent="0.3">
      <c r="A21" s="34">
        <v>2.02</v>
      </c>
      <c r="B21" s="35" t="s">
        <v>194</v>
      </c>
      <c r="C21" s="36">
        <f>(13.27*2.6)+(13.27*2.6)+(1.8*2.6)</f>
        <v>73.684000000000012</v>
      </c>
      <c r="D21" s="31" t="s">
        <v>12</v>
      </c>
      <c r="E21" s="241">
        <v>0</v>
      </c>
      <c r="F21" s="37">
        <f>ROUND(C21*E21,2)</f>
        <v>0</v>
      </c>
      <c r="G21" s="41"/>
    </row>
    <row r="22" spans="1:7" s="13" customFormat="1" ht="20.25" x14ac:dyDescent="0.3">
      <c r="A22" s="34"/>
      <c r="B22" s="38" t="s">
        <v>13</v>
      </c>
      <c r="C22" s="36"/>
      <c r="D22" s="31"/>
      <c r="E22" s="241"/>
      <c r="F22" s="40"/>
      <c r="G22" s="41">
        <f>SUM(F20:F21)</f>
        <v>0</v>
      </c>
    </row>
    <row r="23" spans="1:7" s="13" customFormat="1" ht="20.25" x14ac:dyDescent="0.3">
      <c r="A23" s="34"/>
      <c r="B23" s="38"/>
      <c r="C23" s="36"/>
      <c r="D23" s="31"/>
      <c r="E23" s="241"/>
      <c r="F23" s="40"/>
      <c r="G23" s="41"/>
    </row>
    <row r="24" spans="1:7" s="12" customFormat="1" ht="20.25" x14ac:dyDescent="0.3">
      <c r="A24" s="29">
        <v>3</v>
      </c>
      <c r="B24" s="33" t="s">
        <v>14</v>
      </c>
      <c r="C24" s="36"/>
      <c r="D24" s="44"/>
      <c r="E24" s="242"/>
      <c r="F24" s="40"/>
      <c r="G24" s="41"/>
    </row>
    <row r="25" spans="1:7" s="12" customFormat="1" ht="63" customHeight="1" x14ac:dyDescent="0.3">
      <c r="A25" s="34">
        <f>A24+0.01</f>
        <v>3.01</v>
      </c>
      <c r="B25" s="45" t="s">
        <v>15</v>
      </c>
      <c r="C25" s="36">
        <f>102.7+145.09+145.09+81.16</f>
        <v>474.03999999999996</v>
      </c>
      <c r="D25" s="31" t="s">
        <v>12</v>
      </c>
      <c r="E25" s="240">
        <v>0</v>
      </c>
      <c r="F25" s="37">
        <f>ROUND(C25*E25,2)</f>
        <v>0</v>
      </c>
      <c r="G25" s="41"/>
    </row>
    <row r="26" spans="1:7" s="12" customFormat="1" ht="67.5" customHeight="1" x14ac:dyDescent="0.3">
      <c r="A26" s="34">
        <v>3.02</v>
      </c>
      <c r="B26" s="35" t="s">
        <v>16</v>
      </c>
      <c r="C26" s="36">
        <f>26.12+17.1</f>
        <v>43.22</v>
      </c>
      <c r="D26" s="31" t="s">
        <v>17</v>
      </c>
      <c r="E26" s="240">
        <v>0</v>
      </c>
      <c r="F26" s="37">
        <f>ROUND(C26*E26,2)</f>
        <v>0</v>
      </c>
      <c r="G26" s="41"/>
    </row>
    <row r="27" spans="1:7" s="12" customFormat="1" ht="20.25" x14ac:dyDescent="0.3">
      <c r="A27" s="29"/>
      <c r="B27" s="38" t="s">
        <v>18</v>
      </c>
      <c r="C27" s="36"/>
      <c r="D27" s="44"/>
      <c r="E27" s="242"/>
      <c r="F27" s="40"/>
      <c r="G27" s="41">
        <f>SUM(F25:F26)</f>
        <v>0</v>
      </c>
    </row>
    <row r="28" spans="1:7" s="13" customFormat="1" ht="20.25" x14ac:dyDescent="0.3">
      <c r="A28" s="29"/>
      <c r="B28" s="38"/>
      <c r="C28" s="36"/>
      <c r="D28" s="31"/>
      <c r="E28" s="241"/>
      <c r="F28" s="40"/>
      <c r="G28" s="41"/>
    </row>
    <row r="29" spans="1:7" s="12" customFormat="1" ht="20.25" x14ac:dyDescent="0.3">
      <c r="A29" s="29">
        <v>4</v>
      </c>
      <c r="B29" s="46" t="s">
        <v>224</v>
      </c>
      <c r="C29" s="36"/>
      <c r="D29" s="44"/>
      <c r="E29" s="242"/>
      <c r="F29" s="40"/>
      <c r="G29" s="41"/>
    </row>
    <row r="30" spans="1:7" s="12" customFormat="1" ht="41.25" thickBot="1" x14ac:dyDescent="0.35">
      <c r="A30" s="212">
        <v>4.01</v>
      </c>
      <c r="B30" s="213" t="s">
        <v>190</v>
      </c>
      <c r="C30" s="214">
        <v>71.72</v>
      </c>
      <c r="D30" s="215" t="s">
        <v>182</v>
      </c>
      <c r="E30" s="243">
        <v>0</v>
      </c>
      <c r="F30" s="216">
        <f>ROUND(C30*E30,2)</f>
        <v>0</v>
      </c>
      <c r="G30" s="217"/>
    </row>
    <row r="31" spans="1:7" s="12" customFormat="1" ht="68.25" customHeight="1" thickBot="1" x14ac:dyDescent="0.35">
      <c r="A31" s="218">
        <v>4.0199999999999996</v>
      </c>
      <c r="B31" s="219" t="s">
        <v>192</v>
      </c>
      <c r="C31" s="220">
        <f>(4.5*2.5)+(5.2*2.4)</f>
        <v>23.73</v>
      </c>
      <c r="D31" s="221" t="s">
        <v>12</v>
      </c>
      <c r="E31" s="243">
        <v>0</v>
      </c>
      <c r="F31" s="222">
        <f t="shared" ref="F31:F33" si="1">ROUND(C31*E31,2)</f>
        <v>0</v>
      </c>
      <c r="G31" s="223"/>
    </row>
    <row r="32" spans="1:7" s="12" customFormat="1" ht="81.75" thickBot="1" x14ac:dyDescent="0.35">
      <c r="A32" s="34">
        <v>4.03</v>
      </c>
      <c r="B32" s="45" t="s">
        <v>193</v>
      </c>
      <c r="C32" s="36">
        <f>(3.65*0.6)+(2.99*0.6)+(3.04*0.6)</f>
        <v>5.8079999999999998</v>
      </c>
      <c r="D32" s="31" t="s">
        <v>12</v>
      </c>
      <c r="E32" s="243">
        <v>0</v>
      </c>
      <c r="F32" s="37">
        <f t="shared" si="1"/>
        <v>0</v>
      </c>
      <c r="G32" s="41"/>
    </row>
    <row r="33" spans="1:7" s="12" customFormat="1" ht="84.75" customHeight="1" thickBot="1" x14ac:dyDescent="0.35">
      <c r="A33" s="34">
        <v>4.04</v>
      </c>
      <c r="B33" s="45" t="s">
        <v>191</v>
      </c>
      <c r="C33" s="36">
        <f>58.26+51.34+17.25+68.84</f>
        <v>195.69</v>
      </c>
      <c r="D33" s="31" t="s">
        <v>17</v>
      </c>
      <c r="E33" s="243">
        <v>0</v>
      </c>
      <c r="F33" s="37">
        <f t="shared" si="1"/>
        <v>0</v>
      </c>
      <c r="G33" s="41"/>
    </row>
    <row r="34" spans="1:7" s="13" customFormat="1" ht="20.25" x14ac:dyDescent="0.3">
      <c r="A34" s="34"/>
      <c r="B34" s="38" t="s">
        <v>19</v>
      </c>
      <c r="C34" s="36"/>
      <c r="D34" s="31"/>
      <c r="E34" s="241"/>
      <c r="F34" s="39"/>
      <c r="G34" s="41">
        <f>SUM(F30:F33)</f>
        <v>0</v>
      </c>
    </row>
    <row r="35" spans="1:7" s="13" customFormat="1" ht="20.25" x14ac:dyDescent="0.3">
      <c r="A35" s="34"/>
      <c r="B35" s="45"/>
      <c r="C35" s="36"/>
      <c r="D35" s="31"/>
      <c r="E35" s="240"/>
      <c r="F35" s="40"/>
      <c r="G35" s="41"/>
    </row>
    <row r="36" spans="1:7" s="12" customFormat="1" ht="20.25" x14ac:dyDescent="0.3">
      <c r="A36" s="29">
        <v>5</v>
      </c>
      <c r="B36" s="46" t="s">
        <v>20</v>
      </c>
      <c r="C36" s="36"/>
      <c r="D36" s="44"/>
      <c r="E36" s="242"/>
      <c r="F36" s="40"/>
      <c r="G36" s="41"/>
    </row>
    <row r="37" spans="1:7" s="12" customFormat="1" ht="61.5" customHeight="1" x14ac:dyDescent="0.3">
      <c r="A37" s="34">
        <v>5.01</v>
      </c>
      <c r="B37" s="47" t="s">
        <v>225</v>
      </c>
      <c r="C37" s="36">
        <f>47.07+49.62</f>
        <v>96.69</v>
      </c>
      <c r="D37" s="31" t="s">
        <v>12</v>
      </c>
      <c r="E37" s="240">
        <v>0</v>
      </c>
      <c r="F37" s="37">
        <f>ROUND(C37*E37,2)</f>
        <v>0</v>
      </c>
      <c r="G37" s="41"/>
    </row>
    <row r="38" spans="1:7" s="12" customFormat="1" ht="20.25" x14ac:dyDescent="0.3">
      <c r="A38" s="34">
        <v>5.0199999999999996</v>
      </c>
      <c r="B38" s="48" t="s">
        <v>336</v>
      </c>
      <c r="C38" s="36">
        <f>236.24+175.07+137.91+170.59</f>
        <v>719.81000000000006</v>
      </c>
      <c r="D38" s="31" t="s">
        <v>12</v>
      </c>
      <c r="E38" s="240">
        <v>0</v>
      </c>
      <c r="F38" s="37">
        <f t="shared" ref="F38:F41" si="2">ROUND(C38*E38,2)</f>
        <v>0</v>
      </c>
      <c r="G38" s="41"/>
    </row>
    <row r="39" spans="1:7" s="12" customFormat="1" ht="26.25" customHeight="1" x14ac:dyDescent="0.3">
      <c r="A39" s="34">
        <v>5.03</v>
      </c>
      <c r="B39" s="45" t="s">
        <v>337</v>
      </c>
      <c r="C39" s="36">
        <v>20.11</v>
      </c>
      <c r="D39" s="31" t="s">
        <v>12</v>
      </c>
      <c r="E39" s="240">
        <v>0</v>
      </c>
      <c r="F39" s="37">
        <f t="shared" si="2"/>
        <v>0</v>
      </c>
      <c r="G39" s="41"/>
    </row>
    <row r="40" spans="1:7" s="12" customFormat="1" ht="20.25" x14ac:dyDescent="0.3">
      <c r="A40" s="34">
        <v>5.04</v>
      </c>
      <c r="B40" s="45" t="s">
        <v>338</v>
      </c>
      <c r="C40" s="36">
        <f>282.78+21.42</f>
        <v>304.2</v>
      </c>
      <c r="D40" s="31" t="s">
        <v>12</v>
      </c>
      <c r="E40" s="240">
        <v>0</v>
      </c>
      <c r="F40" s="37">
        <f t="shared" si="2"/>
        <v>0</v>
      </c>
      <c r="G40" s="41"/>
    </row>
    <row r="41" spans="1:7" s="12" customFormat="1" ht="25.5" customHeight="1" x14ac:dyDescent="0.3">
      <c r="A41" s="34">
        <v>5.05</v>
      </c>
      <c r="B41" s="45" t="s">
        <v>339</v>
      </c>
      <c r="C41" s="36">
        <v>101.13</v>
      </c>
      <c r="D41" s="31" t="s">
        <v>12</v>
      </c>
      <c r="E41" s="240">
        <v>0</v>
      </c>
      <c r="F41" s="37">
        <f t="shared" si="2"/>
        <v>0</v>
      </c>
      <c r="G41" s="41"/>
    </row>
    <row r="42" spans="1:7" s="13" customFormat="1" ht="20.25" x14ac:dyDescent="0.3">
      <c r="A42" s="34"/>
      <c r="B42" s="38" t="s">
        <v>21</v>
      </c>
      <c r="C42" s="36"/>
      <c r="D42" s="31"/>
      <c r="E42" s="241"/>
      <c r="F42" s="39"/>
      <c r="G42" s="41">
        <f>SUM(F37:F41)</f>
        <v>0</v>
      </c>
    </row>
    <row r="43" spans="1:7" s="13" customFormat="1" ht="20.25" x14ac:dyDescent="0.3">
      <c r="A43" s="34"/>
      <c r="B43" s="38"/>
      <c r="C43" s="36"/>
      <c r="D43" s="31"/>
      <c r="E43" s="241"/>
      <c r="F43" s="39"/>
      <c r="G43" s="41"/>
    </row>
    <row r="44" spans="1:7" s="12" customFormat="1" ht="24.6" customHeight="1" x14ac:dyDescent="0.3">
      <c r="A44" s="29">
        <v>6</v>
      </c>
      <c r="B44" s="46" t="s">
        <v>247</v>
      </c>
      <c r="C44" s="36"/>
      <c r="D44" s="44"/>
      <c r="E44" s="242"/>
      <c r="F44" s="40"/>
      <c r="G44" s="41"/>
    </row>
    <row r="45" spans="1:7" s="12" customFormat="1" ht="60.75" x14ac:dyDescent="0.3">
      <c r="A45" s="34">
        <v>6.01</v>
      </c>
      <c r="B45" s="35" t="s">
        <v>248</v>
      </c>
      <c r="C45" s="36">
        <v>9</v>
      </c>
      <c r="D45" s="31" t="s">
        <v>22</v>
      </c>
      <c r="E45" s="240">
        <v>0</v>
      </c>
      <c r="F45" s="37">
        <f t="shared" ref="F45:F77" si="3">ROUND(C45*E45,2)</f>
        <v>0</v>
      </c>
      <c r="G45" s="41"/>
    </row>
    <row r="46" spans="1:7" s="12" customFormat="1" ht="60.75" x14ac:dyDescent="0.3">
      <c r="A46" s="34">
        <v>6.02</v>
      </c>
      <c r="B46" s="35" t="s">
        <v>249</v>
      </c>
      <c r="C46" s="36">
        <v>2</v>
      </c>
      <c r="D46" s="31" t="s">
        <v>22</v>
      </c>
      <c r="E46" s="240">
        <v>0</v>
      </c>
      <c r="F46" s="37">
        <f t="shared" si="3"/>
        <v>0</v>
      </c>
      <c r="G46" s="41"/>
    </row>
    <row r="47" spans="1:7" s="12" customFormat="1" ht="60.75" x14ac:dyDescent="0.3">
      <c r="A47" s="34">
        <v>6.03</v>
      </c>
      <c r="B47" s="35" t="s">
        <v>250</v>
      </c>
      <c r="C47" s="36">
        <v>1</v>
      </c>
      <c r="D47" s="31" t="s">
        <v>22</v>
      </c>
      <c r="E47" s="240">
        <v>0</v>
      </c>
      <c r="F47" s="37">
        <f t="shared" si="3"/>
        <v>0</v>
      </c>
      <c r="G47" s="41"/>
    </row>
    <row r="48" spans="1:7" s="12" customFormat="1" ht="60.75" x14ac:dyDescent="0.3">
      <c r="A48" s="34">
        <v>6.04</v>
      </c>
      <c r="B48" s="35" t="s">
        <v>251</v>
      </c>
      <c r="C48" s="36">
        <v>3</v>
      </c>
      <c r="D48" s="31" t="s">
        <v>22</v>
      </c>
      <c r="E48" s="240">
        <v>0</v>
      </c>
      <c r="F48" s="37">
        <f t="shared" si="3"/>
        <v>0</v>
      </c>
      <c r="G48" s="41"/>
    </row>
    <row r="49" spans="1:7" s="12" customFormat="1" ht="40.5" x14ac:dyDescent="0.3">
      <c r="A49" s="34">
        <v>6.05</v>
      </c>
      <c r="B49" s="35" t="s">
        <v>252</v>
      </c>
      <c r="C49" s="36">
        <v>1</v>
      </c>
      <c r="D49" s="31" t="s">
        <v>22</v>
      </c>
      <c r="E49" s="240">
        <v>0</v>
      </c>
      <c r="F49" s="37">
        <f t="shared" si="3"/>
        <v>0</v>
      </c>
      <c r="G49" s="41"/>
    </row>
    <row r="50" spans="1:7" s="12" customFormat="1" ht="61.5" thickBot="1" x14ac:dyDescent="0.35">
      <c r="A50" s="212">
        <v>6.06</v>
      </c>
      <c r="B50" s="213" t="s">
        <v>253</v>
      </c>
      <c r="C50" s="214">
        <v>3</v>
      </c>
      <c r="D50" s="215" t="s">
        <v>22</v>
      </c>
      <c r="E50" s="240">
        <v>0</v>
      </c>
      <c r="F50" s="216">
        <f t="shared" si="3"/>
        <v>0</v>
      </c>
      <c r="G50" s="217"/>
    </row>
    <row r="51" spans="1:7" s="12" customFormat="1" ht="68.25" customHeight="1" x14ac:dyDescent="0.3">
      <c r="A51" s="218">
        <v>6.07</v>
      </c>
      <c r="B51" s="224" t="s">
        <v>223</v>
      </c>
      <c r="C51" s="220">
        <v>1</v>
      </c>
      <c r="D51" s="221" t="s">
        <v>22</v>
      </c>
      <c r="E51" s="240">
        <v>0</v>
      </c>
      <c r="F51" s="222">
        <f t="shared" si="3"/>
        <v>0</v>
      </c>
      <c r="G51" s="223"/>
    </row>
    <row r="52" spans="1:7" s="12" customFormat="1" ht="40.5" x14ac:dyDescent="0.3">
      <c r="A52" s="34">
        <v>6.08</v>
      </c>
      <c r="B52" s="35" t="s">
        <v>254</v>
      </c>
      <c r="C52" s="36">
        <v>1</v>
      </c>
      <c r="D52" s="31" t="s">
        <v>22</v>
      </c>
      <c r="E52" s="240">
        <v>0</v>
      </c>
      <c r="F52" s="37">
        <f t="shared" si="3"/>
        <v>0</v>
      </c>
      <c r="G52" s="41"/>
    </row>
    <row r="53" spans="1:7" s="12" customFormat="1" ht="20.25" x14ac:dyDescent="0.3">
      <c r="A53" s="34"/>
      <c r="B53" s="35"/>
      <c r="C53" s="36"/>
      <c r="D53" s="31"/>
      <c r="E53" s="240"/>
      <c r="F53" s="37"/>
      <c r="G53" s="41"/>
    </row>
    <row r="54" spans="1:7" s="13" customFormat="1" ht="20.25" x14ac:dyDescent="0.3">
      <c r="A54" s="34"/>
      <c r="B54" s="38" t="s">
        <v>23</v>
      </c>
      <c r="C54" s="36"/>
      <c r="D54" s="31"/>
      <c r="E54" s="240"/>
      <c r="F54" s="49"/>
      <c r="G54" s="41">
        <f>SUM(F45:F52)</f>
        <v>0</v>
      </c>
    </row>
    <row r="55" spans="1:7" s="13" customFormat="1" ht="22.5" customHeight="1" x14ac:dyDescent="0.3">
      <c r="A55" s="34"/>
      <c r="B55" s="38"/>
      <c r="C55" s="36"/>
      <c r="D55" s="31"/>
      <c r="E55" s="240"/>
      <c r="F55" s="49"/>
      <c r="G55" s="41"/>
    </row>
    <row r="56" spans="1:7" s="12" customFormat="1" ht="20.25" x14ac:dyDescent="0.3">
      <c r="A56" s="29">
        <v>7</v>
      </c>
      <c r="B56" s="46" t="s">
        <v>189</v>
      </c>
      <c r="C56" s="36"/>
      <c r="D56" s="31"/>
      <c r="E56" s="240"/>
      <c r="F56" s="49"/>
      <c r="G56" s="41"/>
    </row>
    <row r="57" spans="1:7" s="12" customFormat="1" ht="60.75" x14ac:dyDescent="0.3">
      <c r="A57" s="34">
        <v>7.01</v>
      </c>
      <c r="B57" s="35" t="s">
        <v>222</v>
      </c>
      <c r="C57" s="36">
        <v>1</v>
      </c>
      <c r="D57" s="31" t="s">
        <v>22</v>
      </c>
      <c r="E57" s="240">
        <v>0</v>
      </c>
      <c r="F57" s="37">
        <f t="shared" ref="F57:F58" si="4">ROUND(C57*E57,2)</f>
        <v>0</v>
      </c>
      <c r="G57" s="41"/>
    </row>
    <row r="58" spans="1:7" s="12" customFormat="1" ht="60.75" x14ac:dyDescent="0.3">
      <c r="A58" s="34">
        <v>7.02</v>
      </c>
      <c r="B58" s="35" t="s">
        <v>221</v>
      </c>
      <c r="C58" s="36">
        <v>1</v>
      </c>
      <c r="D58" s="31" t="s">
        <v>22</v>
      </c>
      <c r="E58" s="240">
        <v>0</v>
      </c>
      <c r="F58" s="37">
        <f t="shared" si="4"/>
        <v>0</v>
      </c>
      <c r="G58" s="41"/>
    </row>
    <row r="59" spans="1:7" s="12" customFormat="1" ht="20.25" x14ac:dyDescent="0.3">
      <c r="A59" s="34"/>
      <c r="B59" s="35"/>
      <c r="C59" s="36"/>
      <c r="D59" s="31"/>
      <c r="E59" s="240"/>
      <c r="F59" s="37"/>
      <c r="G59" s="41"/>
    </row>
    <row r="60" spans="1:7" s="12" customFormat="1" ht="20.25" x14ac:dyDescent="0.3">
      <c r="A60" s="34"/>
      <c r="B60" s="38" t="s">
        <v>24</v>
      </c>
      <c r="C60" s="36"/>
      <c r="D60" s="31"/>
      <c r="E60" s="240"/>
      <c r="F60" s="49"/>
      <c r="G60" s="41">
        <f>SUM(F57:F58)</f>
        <v>0</v>
      </c>
    </row>
    <row r="61" spans="1:7" s="13" customFormat="1" ht="24.6" customHeight="1" x14ac:dyDescent="0.3">
      <c r="A61" s="34"/>
      <c r="B61" s="38"/>
      <c r="C61" s="36"/>
      <c r="D61" s="31"/>
      <c r="E61" s="240"/>
      <c r="F61" s="49"/>
      <c r="G61" s="41"/>
    </row>
    <row r="62" spans="1:7" s="12" customFormat="1" ht="45.75" customHeight="1" x14ac:dyDescent="0.3">
      <c r="A62" s="29">
        <v>8</v>
      </c>
      <c r="B62" s="46" t="s">
        <v>239</v>
      </c>
      <c r="C62" s="36"/>
      <c r="D62" s="31"/>
      <c r="E62" s="240"/>
      <c r="F62" s="49"/>
      <c r="G62" s="41"/>
    </row>
    <row r="63" spans="1:7" s="12" customFormat="1" ht="45.75" customHeight="1" x14ac:dyDescent="0.3">
      <c r="A63" s="34">
        <v>8.01</v>
      </c>
      <c r="B63" s="35" t="s">
        <v>25</v>
      </c>
      <c r="C63" s="36">
        <v>1</v>
      </c>
      <c r="D63" s="31" t="s">
        <v>22</v>
      </c>
      <c r="E63" s="240">
        <v>0</v>
      </c>
      <c r="F63" s="37">
        <f>ROUND(C63*E63,2)</f>
        <v>0</v>
      </c>
      <c r="G63" s="41"/>
    </row>
    <row r="64" spans="1:7" s="12" customFormat="1" ht="39.75" customHeight="1" x14ac:dyDescent="0.3">
      <c r="A64" s="34">
        <v>8.02</v>
      </c>
      <c r="B64" s="35" t="s">
        <v>183</v>
      </c>
      <c r="C64" s="36">
        <v>1</v>
      </c>
      <c r="D64" s="31" t="s">
        <v>22</v>
      </c>
      <c r="E64" s="240">
        <v>0</v>
      </c>
      <c r="F64" s="37">
        <f t="shared" ref="F64:F66" si="5">ROUND(C64*E64,2)</f>
        <v>0</v>
      </c>
      <c r="G64" s="41"/>
    </row>
    <row r="65" spans="1:7" s="12" customFormat="1" ht="121.5" x14ac:dyDescent="0.3">
      <c r="A65" s="34">
        <v>8.0299999999999994</v>
      </c>
      <c r="B65" s="35" t="s">
        <v>26</v>
      </c>
      <c r="C65" s="36">
        <v>1</v>
      </c>
      <c r="D65" s="36" t="s">
        <v>22</v>
      </c>
      <c r="E65" s="240">
        <v>0</v>
      </c>
      <c r="F65" s="37">
        <f t="shared" si="5"/>
        <v>0</v>
      </c>
      <c r="G65" s="41"/>
    </row>
    <row r="66" spans="1:7" s="12" customFormat="1" ht="60.75" x14ac:dyDescent="0.3">
      <c r="A66" s="34">
        <v>8.0399999999999991</v>
      </c>
      <c r="B66" s="48" t="s">
        <v>27</v>
      </c>
      <c r="C66" s="36">
        <v>5.93</v>
      </c>
      <c r="D66" s="31" t="s">
        <v>12</v>
      </c>
      <c r="E66" s="240">
        <v>0</v>
      </c>
      <c r="F66" s="37">
        <f t="shared" si="5"/>
        <v>0</v>
      </c>
      <c r="G66" s="41"/>
    </row>
    <row r="67" spans="1:7" s="12" customFormat="1" ht="20.25" x14ac:dyDescent="0.3">
      <c r="A67" s="34"/>
      <c r="B67" s="48"/>
      <c r="C67" s="36"/>
      <c r="D67" s="31"/>
      <c r="E67" s="244"/>
      <c r="F67" s="37"/>
      <c r="G67" s="41"/>
    </row>
    <row r="68" spans="1:7" s="13" customFormat="1" ht="20.25" x14ac:dyDescent="0.3">
      <c r="A68" s="34"/>
      <c r="B68" s="38" t="s">
        <v>28</v>
      </c>
      <c r="C68" s="36"/>
      <c r="D68" s="31"/>
      <c r="E68" s="240"/>
      <c r="F68" s="49"/>
      <c r="G68" s="41">
        <f>SUM(F63:F66)</f>
        <v>0</v>
      </c>
    </row>
    <row r="69" spans="1:7" s="13" customFormat="1" ht="20.25" x14ac:dyDescent="0.3">
      <c r="A69" s="34"/>
      <c r="B69" s="38"/>
      <c r="C69" s="36"/>
      <c r="D69" s="31"/>
      <c r="E69" s="240"/>
      <c r="F69" s="49"/>
      <c r="G69" s="41"/>
    </row>
    <row r="70" spans="1:7" s="12" customFormat="1" ht="20.25" x14ac:dyDescent="0.3">
      <c r="A70" s="29">
        <v>9</v>
      </c>
      <c r="B70" s="46" t="s">
        <v>240</v>
      </c>
      <c r="C70" s="36"/>
      <c r="D70" s="31"/>
      <c r="E70" s="240"/>
      <c r="F70" s="37"/>
      <c r="G70" s="41"/>
    </row>
    <row r="71" spans="1:7" s="12" customFormat="1" ht="60.75" x14ac:dyDescent="0.3">
      <c r="A71" s="34">
        <v>9.01</v>
      </c>
      <c r="B71" s="35" t="s">
        <v>246</v>
      </c>
      <c r="C71" s="36">
        <v>22.65</v>
      </c>
      <c r="D71" s="31" t="s">
        <v>12</v>
      </c>
      <c r="E71" s="240">
        <v>0</v>
      </c>
      <c r="F71" s="37">
        <f t="shared" ref="F71:F73" si="6">ROUND(C71*E71,2)</f>
        <v>0</v>
      </c>
      <c r="G71" s="41"/>
    </row>
    <row r="72" spans="1:7" s="12" customFormat="1" ht="61.5" thickBot="1" x14ac:dyDescent="0.35">
      <c r="A72" s="212">
        <v>9.02</v>
      </c>
      <c r="B72" s="213" t="s">
        <v>245</v>
      </c>
      <c r="C72" s="214">
        <v>23.28</v>
      </c>
      <c r="D72" s="215" t="s">
        <v>12</v>
      </c>
      <c r="E72" s="240">
        <v>0</v>
      </c>
      <c r="F72" s="216">
        <f t="shared" si="6"/>
        <v>0</v>
      </c>
      <c r="G72" s="217"/>
    </row>
    <row r="73" spans="1:7" s="12" customFormat="1" ht="60.75" x14ac:dyDescent="0.3">
      <c r="A73" s="218">
        <v>9.0299999999999994</v>
      </c>
      <c r="B73" s="224" t="s">
        <v>244</v>
      </c>
      <c r="C73" s="220">
        <v>27.2</v>
      </c>
      <c r="D73" s="221" t="s">
        <v>12</v>
      </c>
      <c r="E73" s="240">
        <v>0</v>
      </c>
      <c r="F73" s="222">
        <f t="shared" si="6"/>
        <v>0</v>
      </c>
      <c r="G73" s="223"/>
    </row>
    <row r="74" spans="1:7" s="12" customFormat="1" ht="20.25" x14ac:dyDescent="0.3">
      <c r="A74" s="34"/>
      <c r="B74" s="38" t="s">
        <v>29</v>
      </c>
      <c r="C74" s="36"/>
      <c r="D74" s="31"/>
      <c r="E74" s="240"/>
      <c r="F74" s="49"/>
      <c r="G74" s="41">
        <f>F73+F72+F71</f>
        <v>0</v>
      </c>
    </row>
    <row r="75" spans="1:7" s="13" customFormat="1" ht="20.25" x14ac:dyDescent="0.3">
      <c r="A75" s="34"/>
      <c r="B75" s="38"/>
      <c r="C75" s="36"/>
      <c r="D75" s="31"/>
      <c r="E75" s="240"/>
      <c r="F75" s="49"/>
      <c r="G75" s="41"/>
    </row>
    <row r="76" spans="1:7" s="13" customFormat="1" ht="20.25" x14ac:dyDescent="0.3">
      <c r="A76" s="29">
        <v>10</v>
      </c>
      <c r="B76" s="46" t="s">
        <v>242</v>
      </c>
      <c r="C76" s="36"/>
      <c r="D76" s="31"/>
      <c r="E76" s="240"/>
      <c r="F76" s="37"/>
      <c r="G76" s="41"/>
    </row>
    <row r="77" spans="1:7" s="12" customFormat="1" ht="60.75" x14ac:dyDescent="0.3">
      <c r="A77" s="34">
        <v>10.01</v>
      </c>
      <c r="B77" s="35" t="s">
        <v>243</v>
      </c>
      <c r="C77" s="36">
        <f>((0.93*1)+ (1*1))*10.76</f>
        <v>20.7668</v>
      </c>
      <c r="D77" s="31" t="s">
        <v>30</v>
      </c>
      <c r="E77" s="240">
        <v>0</v>
      </c>
      <c r="F77" s="37">
        <f t="shared" si="3"/>
        <v>0</v>
      </c>
      <c r="G77" s="41"/>
    </row>
    <row r="78" spans="1:7" s="13" customFormat="1" ht="20.25" x14ac:dyDescent="0.3">
      <c r="A78" s="34"/>
      <c r="B78" s="38" t="s">
        <v>31</v>
      </c>
      <c r="C78" s="36"/>
      <c r="D78" s="31"/>
      <c r="E78" s="240"/>
      <c r="F78" s="49"/>
      <c r="G78" s="41">
        <f>SUM(F77:F77)</f>
        <v>0</v>
      </c>
    </row>
    <row r="79" spans="1:7" s="13" customFormat="1" ht="20.25" x14ac:dyDescent="0.3">
      <c r="A79" s="34"/>
      <c r="B79" s="38"/>
      <c r="C79" s="36"/>
      <c r="D79" s="31"/>
      <c r="E79" s="240"/>
      <c r="F79" s="49"/>
      <c r="G79" s="41"/>
    </row>
    <row r="80" spans="1:7" s="13" customFormat="1" ht="20.25" x14ac:dyDescent="0.3">
      <c r="A80" s="50">
        <v>11</v>
      </c>
      <c r="B80" s="33" t="s">
        <v>241</v>
      </c>
      <c r="C80" s="51"/>
      <c r="D80" s="36"/>
      <c r="E80" s="36"/>
      <c r="F80" s="36"/>
      <c r="G80" s="41"/>
    </row>
    <row r="81" spans="1:7" s="13" customFormat="1" ht="20.25" x14ac:dyDescent="0.3">
      <c r="A81" s="34">
        <v>11.01</v>
      </c>
      <c r="B81" s="35" t="s">
        <v>32</v>
      </c>
      <c r="C81" s="36">
        <v>2</v>
      </c>
      <c r="D81" s="31" t="s">
        <v>33</v>
      </c>
      <c r="E81" s="241">
        <v>0</v>
      </c>
      <c r="F81" s="37">
        <f>ROUND(C81*E81,2)</f>
        <v>0</v>
      </c>
      <c r="G81" s="41"/>
    </row>
    <row r="82" spans="1:7" s="13" customFormat="1" ht="20.25" x14ac:dyDescent="0.3">
      <c r="A82" s="34">
        <v>11.02</v>
      </c>
      <c r="B82" s="35" t="s">
        <v>34</v>
      </c>
      <c r="C82" s="36">
        <v>2</v>
      </c>
      <c r="D82" s="31" t="s">
        <v>33</v>
      </c>
      <c r="E82" s="241">
        <v>0</v>
      </c>
      <c r="F82" s="37">
        <f t="shared" ref="F82:F86" si="7">ROUND(C82*E82,2)</f>
        <v>0</v>
      </c>
      <c r="G82" s="41"/>
    </row>
    <row r="83" spans="1:7" s="13" customFormat="1" ht="20.25" x14ac:dyDescent="0.3">
      <c r="A83" s="34">
        <v>11.03</v>
      </c>
      <c r="B83" s="35" t="s">
        <v>35</v>
      </c>
      <c r="C83" s="36">
        <v>3</v>
      </c>
      <c r="D83" s="31" t="s">
        <v>36</v>
      </c>
      <c r="E83" s="241">
        <v>0</v>
      </c>
      <c r="F83" s="37">
        <f t="shared" si="7"/>
        <v>0</v>
      </c>
      <c r="G83" s="41"/>
    </row>
    <row r="84" spans="1:7" s="13" customFormat="1" ht="20.25" x14ac:dyDescent="0.3">
      <c r="A84" s="34">
        <v>11.04</v>
      </c>
      <c r="B84" s="35" t="s">
        <v>37</v>
      </c>
      <c r="C84" s="36">
        <v>7</v>
      </c>
      <c r="D84" s="31" t="s">
        <v>38</v>
      </c>
      <c r="E84" s="241">
        <v>0</v>
      </c>
      <c r="F84" s="37">
        <f t="shared" si="7"/>
        <v>0</v>
      </c>
      <c r="G84" s="41"/>
    </row>
    <row r="85" spans="1:7" s="13" customFormat="1" ht="20.25" x14ac:dyDescent="0.3">
      <c r="A85" s="34">
        <v>11.05</v>
      </c>
      <c r="B85" s="205" t="s">
        <v>39</v>
      </c>
      <c r="C85" s="36">
        <v>1</v>
      </c>
      <c r="D85" s="31" t="s">
        <v>38</v>
      </c>
      <c r="E85" s="241">
        <v>0</v>
      </c>
      <c r="F85" s="37">
        <f t="shared" si="7"/>
        <v>0</v>
      </c>
      <c r="G85" s="41"/>
    </row>
    <row r="86" spans="1:7" s="13" customFormat="1" ht="20.25" x14ac:dyDescent="0.3">
      <c r="A86" s="34">
        <v>11.06</v>
      </c>
      <c r="B86" s="206" t="s">
        <v>40</v>
      </c>
      <c r="C86" s="36">
        <v>1</v>
      </c>
      <c r="D86" s="31" t="s">
        <v>38</v>
      </c>
      <c r="E86" s="241">
        <v>0</v>
      </c>
      <c r="F86" s="37">
        <f t="shared" si="7"/>
        <v>0</v>
      </c>
      <c r="G86" s="41"/>
    </row>
    <row r="87" spans="1:7" s="13" customFormat="1" ht="20.25" x14ac:dyDescent="0.3">
      <c r="A87" s="52"/>
      <c r="B87" s="53" t="s">
        <v>41</v>
      </c>
      <c r="C87" s="31"/>
      <c r="D87" s="31"/>
      <c r="E87" s="31"/>
      <c r="F87" s="40"/>
      <c r="G87" s="41">
        <f>SUM(F81:F86)</f>
        <v>0</v>
      </c>
    </row>
    <row r="88" spans="1:7" s="13" customFormat="1" ht="20.25" x14ac:dyDescent="0.3">
      <c r="A88" s="34"/>
      <c r="B88" s="38"/>
      <c r="C88" s="36"/>
      <c r="D88" s="31"/>
      <c r="E88" s="240"/>
      <c r="F88" s="49"/>
      <c r="G88" s="41"/>
    </row>
    <row r="89" spans="1:7" s="12" customFormat="1" ht="20.25" x14ac:dyDescent="0.3">
      <c r="A89" s="29">
        <v>12</v>
      </c>
      <c r="B89" s="207" t="s">
        <v>42</v>
      </c>
      <c r="C89" s="31"/>
      <c r="D89" s="31"/>
      <c r="E89" s="240"/>
      <c r="F89" s="49"/>
      <c r="G89" s="41"/>
    </row>
    <row r="90" spans="1:7" s="12" customFormat="1" ht="150" customHeight="1" x14ac:dyDescent="0.3">
      <c r="A90" s="34">
        <v>12.01</v>
      </c>
      <c r="B90" s="35" t="s">
        <v>220</v>
      </c>
      <c r="C90" s="36">
        <v>6.74</v>
      </c>
      <c r="D90" s="31" t="s">
        <v>12</v>
      </c>
      <c r="E90" s="241">
        <v>0</v>
      </c>
      <c r="F90" s="37">
        <f t="shared" ref="F90:F108" si="8">ROUND(C90*E90,2)</f>
        <v>0</v>
      </c>
      <c r="G90" s="41"/>
    </row>
    <row r="91" spans="1:7" s="12" customFormat="1" ht="110.25" customHeight="1" x14ac:dyDescent="0.3">
      <c r="A91" s="34">
        <v>12.02</v>
      </c>
      <c r="B91" s="35" t="s">
        <v>184</v>
      </c>
      <c r="C91" s="36">
        <v>41.6</v>
      </c>
      <c r="D91" s="31" t="s">
        <v>12</v>
      </c>
      <c r="E91" s="241">
        <v>0</v>
      </c>
      <c r="F91" s="37">
        <f t="shared" si="8"/>
        <v>0</v>
      </c>
      <c r="G91" s="41"/>
    </row>
    <row r="92" spans="1:7" s="12" customFormat="1" ht="105" customHeight="1" thickBot="1" x14ac:dyDescent="0.35">
      <c r="A92" s="212">
        <v>12.03</v>
      </c>
      <c r="B92" s="213" t="s">
        <v>205</v>
      </c>
      <c r="C92" s="214">
        <v>14.67</v>
      </c>
      <c r="D92" s="215" t="s">
        <v>43</v>
      </c>
      <c r="E92" s="241">
        <v>0</v>
      </c>
      <c r="F92" s="216">
        <f t="shared" si="8"/>
        <v>0</v>
      </c>
      <c r="G92" s="217"/>
    </row>
    <row r="93" spans="1:7" s="12" customFormat="1" ht="106.5" customHeight="1" x14ac:dyDescent="0.3">
      <c r="A93" s="218">
        <v>12.04</v>
      </c>
      <c r="B93" s="224" t="s">
        <v>206</v>
      </c>
      <c r="C93" s="220">
        <v>19.95</v>
      </c>
      <c r="D93" s="221" t="s">
        <v>43</v>
      </c>
      <c r="E93" s="241">
        <v>0</v>
      </c>
      <c r="F93" s="222">
        <f t="shared" si="8"/>
        <v>0</v>
      </c>
      <c r="G93" s="223"/>
    </row>
    <row r="94" spans="1:7" s="12" customFormat="1" ht="67.5" customHeight="1" x14ac:dyDescent="0.3">
      <c r="A94" s="34">
        <v>12.05</v>
      </c>
      <c r="B94" s="35" t="s">
        <v>207</v>
      </c>
      <c r="C94" s="36">
        <v>27.63</v>
      </c>
      <c r="D94" s="31" t="s">
        <v>12</v>
      </c>
      <c r="E94" s="241">
        <v>0</v>
      </c>
      <c r="F94" s="37">
        <f t="shared" si="8"/>
        <v>0</v>
      </c>
      <c r="G94" s="41"/>
    </row>
    <row r="95" spans="1:7" s="12" customFormat="1" ht="48.75" customHeight="1" x14ac:dyDescent="0.3">
      <c r="A95" s="34">
        <v>12.06</v>
      </c>
      <c r="B95" s="35" t="s">
        <v>208</v>
      </c>
      <c r="C95" s="36">
        <v>1</v>
      </c>
      <c r="D95" s="31" t="s">
        <v>9</v>
      </c>
      <c r="E95" s="241">
        <v>0</v>
      </c>
      <c r="F95" s="37">
        <f t="shared" si="8"/>
        <v>0</v>
      </c>
      <c r="G95" s="41"/>
    </row>
    <row r="96" spans="1:7" s="12" customFormat="1" ht="66.75" customHeight="1" x14ac:dyDescent="0.3">
      <c r="A96" s="34">
        <v>12.07</v>
      </c>
      <c r="B96" s="35" t="s">
        <v>209</v>
      </c>
      <c r="C96" s="36">
        <v>37.4</v>
      </c>
      <c r="D96" s="31" t="s">
        <v>12</v>
      </c>
      <c r="E96" s="241">
        <v>0</v>
      </c>
      <c r="F96" s="37">
        <f t="shared" si="8"/>
        <v>0</v>
      </c>
      <c r="G96" s="41"/>
    </row>
    <row r="97" spans="1:7" s="12" customFormat="1" ht="111.75" customHeight="1" x14ac:dyDescent="0.3">
      <c r="A97" s="34">
        <v>12.08</v>
      </c>
      <c r="B97" s="35" t="s">
        <v>210</v>
      </c>
      <c r="C97" s="36">
        <f>((7.95+1.59+1.6+1.93)*2.1)+(1.8+1.8)*1.2+(1.51*1.4)+(2.7+2.7)*1.49+(1.96+5.56)*4.87</f>
        <v>78.549399999999991</v>
      </c>
      <c r="D97" s="31" t="s">
        <v>12</v>
      </c>
      <c r="E97" s="241">
        <v>0</v>
      </c>
      <c r="F97" s="37">
        <f t="shared" si="8"/>
        <v>0</v>
      </c>
      <c r="G97" s="41"/>
    </row>
    <row r="98" spans="1:7" s="12" customFormat="1" ht="90" customHeight="1" x14ac:dyDescent="0.3">
      <c r="A98" s="34">
        <v>12.09</v>
      </c>
      <c r="B98" s="35" t="s">
        <v>211</v>
      </c>
      <c r="C98" s="36">
        <f>((5.76+8.7)*3.22)+(4.64+4.53+1.62+1.6+1.52)*2.38</f>
        <v>79.667000000000002</v>
      </c>
      <c r="D98" s="31" t="s">
        <v>12</v>
      </c>
      <c r="E98" s="241">
        <v>0</v>
      </c>
      <c r="F98" s="37">
        <f t="shared" si="8"/>
        <v>0</v>
      </c>
      <c r="G98" s="41"/>
    </row>
    <row r="99" spans="1:7" s="12" customFormat="1" ht="87.75" customHeight="1" x14ac:dyDescent="0.3">
      <c r="A99" s="34">
        <v>12.1</v>
      </c>
      <c r="B99" s="35" t="s">
        <v>44</v>
      </c>
      <c r="C99" s="36">
        <f>((5.76+8.7)*3.22)+(4.64+4.53+1.62+1.6+1.52)*2.38</f>
        <v>79.667000000000002</v>
      </c>
      <c r="D99" s="31" t="s">
        <v>12</v>
      </c>
      <c r="E99" s="241">
        <v>0</v>
      </c>
      <c r="F99" s="37">
        <f t="shared" si="8"/>
        <v>0</v>
      </c>
      <c r="G99" s="41"/>
    </row>
    <row r="100" spans="1:7" s="12" customFormat="1" ht="64.5" customHeight="1" x14ac:dyDescent="0.3">
      <c r="A100" s="34">
        <v>12.11</v>
      </c>
      <c r="B100" s="35" t="s">
        <v>213</v>
      </c>
      <c r="C100" s="36">
        <v>165.82</v>
      </c>
      <c r="D100" s="31" t="s">
        <v>12</v>
      </c>
      <c r="E100" s="241">
        <v>0</v>
      </c>
      <c r="F100" s="37">
        <f t="shared" si="8"/>
        <v>0</v>
      </c>
      <c r="G100" s="41"/>
    </row>
    <row r="101" spans="1:7" s="12" customFormat="1" ht="86.25" customHeight="1" x14ac:dyDescent="0.3">
      <c r="A101" s="34">
        <v>12.12</v>
      </c>
      <c r="B101" s="35" t="s">
        <v>212</v>
      </c>
      <c r="C101" s="36">
        <f>((1.55+4.52+5.32)*2.32)+(2.03+2.45)*2.45+(0.93+1)*1</f>
        <v>39.330800000000004</v>
      </c>
      <c r="D101" s="31" t="s">
        <v>12</v>
      </c>
      <c r="E101" s="241">
        <v>0</v>
      </c>
      <c r="F101" s="37">
        <f t="shared" si="8"/>
        <v>0</v>
      </c>
      <c r="G101" s="41"/>
    </row>
    <row r="102" spans="1:7" s="12" customFormat="1" ht="88.5" customHeight="1" x14ac:dyDescent="0.3">
      <c r="A102" s="34">
        <v>12.13</v>
      </c>
      <c r="B102" s="35" t="s">
        <v>214</v>
      </c>
      <c r="C102" s="36">
        <f>((7.95+1.59+1.6+1.93)*2.1)+(1.8+1.8)*1.2+(1.51*1.4)+(2.7+2.7)*1.49+(1.96+5.56)*4.87</f>
        <v>78.549399999999991</v>
      </c>
      <c r="D102" s="31" t="s">
        <v>12</v>
      </c>
      <c r="E102" s="241">
        <v>0</v>
      </c>
      <c r="F102" s="37">
        <f t="shared" si="8"/>
        <v>0</v>
      </c>
      <c r="G102" s="41"/>
    </row>
    <row r="103" spans="1:7" s="12" customFormat="1" ht="66.75" customHeight="1" thickBot="1" x14ac:dyDescent="0.35">
      <c r="A103" s="212">
        <v>12.14</v>
      </c>
      <c r="B103" s="213" t="s">
        <v>215</v>
      </c>
      <c r="C103" s="214">
        <f>((5.76+8.7)*3.22)+(4.64+4.53+1.62+1.6+1.52)*2.38+(2.36*3.21)</f>
        <v>87.242599999999996</v>
      </c>
      <c r="D103" s="215" t="s">
        <v>12</v>
      </c>
      <c r="E103" s="241">
        <v>0</v>
      </c>
      <c r="F103" s="216">
        <f t="shared" si="8"/>
        <v>0</v>
      </c>
      <c r="G103" s="217"/>
    </row>
    <row r="104" spans="1:7" s="12" customFormat="1" ht="63.75" customHeight="1" x14ac:dyDescent="0.3">
      <c r="A104" s="218">
        <v>12.15</v>
      </c>
      <c r="B104" s="224" t="s">
        <v>216</v>
      </c>
      <c r="C104" s="220">
        <f>((5.76+8.7)*3.22)+(4.64+4.53+1.62+1.6+1.52)*2.38+(2.36*3.21)</f>
        <v>87.242599999999996</v>
      </c>
      <c r="D104" s="221" t="s">
        <v>12</v>
      </c>
      <c r="E104" s="241">
        <v>0</v>
      </c>
      <c r="F104" s="222">
        <f t="shared" si="8"/>
        <v>0</v>
      </c>
      <c r="G104" s="223"/>
    </row>
    <row r="105" spans="1:7" s="12" customFormat="1" ht="45.75" customHeight="1" x14ac:dyDescent="0.3">
      <c r="A105" s="34">
        <v>12.16</v>
      </c>
      <c r="B105" s="35" t="s">
        <v>217</v>
      </c>
      <c r="C105" s="36">
        <f>((1.11+1.13+1.12+1.12)*0.7)</f>
        <v>3.1360000000000001</v>
      </c>
      <c r="D105" s="31" t="s">
        <v>12</v>
      </c>
      <c r="E105" s="241">
        <v>0</v>
      </c>
      <c r="F105" s="37">
        <f t="shared" si="8"/>
        <v>0</v>
      </c>
      <c r="G105" s="41"/>
    </row>
    <row r="106" spans="1:7" s="12" customFormat="1" ht="63.75" customHeight="1" x14ac:dyDescent="0.3">
      <c r="A106" s="34">
        <v>12.17</v>
      </c>
      <c r="B106" s="35" t="s">
        <v>218</v>
      </c>
      <c r="C106" s="36">
        <v>56.43</v>
      </c>
      <c r="D106" s="31" t="s">
        <v>12</v>
      </c>
      <c r="E106" s="241">
        <v>0</v>
      </c>
      <c r="F106" s="37">
        <f t="shared" si="8"/>
        <v>0</v>
      </c>
      <c r="G106" s="41"/>
    </row>
    <row r="107" spans="1:7" s="13" customFormat="1" ht="44.25" customHeight="1" x14ac:dyDescent="0.3">
      <c r="A107" s="34">
        <v>12.18</v>
      </c>
      <c r="B107" s="208" t="s">
        <v>219</v>
      </c>
      <c r="C107" s="36">
        <v>7.35</v>
      </c>
      <c r="D107" s="31" t="s">
        <v>12</v>
      </c>
      <c r="E107" s="241">
        <v>0</v>
      </c>
      <c r="F107" s="37">
        <f t="shared" si="8"/>
        <v>0</v>
      </c>
      <c r="G107" s="41"/>
    </row>
    <row r="108" spans="1:7" s="13" customFormat="1" ht="21.6" customHeight="1" x14ac:dyDescent="0.3">
      <c r="A108" s="34">
        <v>12.19</v>
      </c>
      <c r="B108" s="159" t="s">
        <v>185</v>
      </c>
      <c r="C108" s="36">
        <v>1</v>
      </c>
      <c r="D108" s="31" t="s">
        <v>9</v>
      </c>
      <c r="E108" s="241">
        <v>0</v>
      </c>
      <c r="F108" s="37">
        <f t="shared" si="8"/>
        <v>0</v>
      </c>
      <c r="G108" s="41"/>
    </row>
    <row r="109" spans="1:7" s="13" customFormat="1" ht="21.6" customHeight="1" x14ac:dyDescent="0.3">
      <c r="A109" s="34"/>
      <c r="B109" s="159"/>
      <c r="C109" s="36"/>
      <c r="D109" s="31"/>
      <c r="E109" s="241"/>
      <c r="F109" s="37"/>
      <c r="G109" s="41"/>
    </row>
    <row r="110" spans="1:7" s="13" customFormat="1" ht="20.25" x14ac:dyDescent="0.3">
      <c r="A110" s="34"/>
      <c r="B110" s="53" t="s">
        <v>45</v>
      </c>
      <c r="C110" s="31"/>
      <c r="D110" s="31"/>
      <c r="E110" s="31"/>
      <c r="F110" s="40"/>
      <c r="G110" s="41">
        <f>SUM(F90:F108)</f>
        <v>0</v>
      </c>
    </row>
    <row r="111" spans="1:7" s="13" customFormat="1" ht="20.25" x14ac:dyDescent="0.3">
      <c r="A111" s="34"/>
      <c r="B111" s="53"/>
      <c r="C111" s="31"/>
      <c r="D111" s="31"/>
      <c r="E111" s="31"/>
      <c r="F111" s="40"/>
      <c r="G111" s="54"/>
    </row>
    <row r="112" spans="1:7" s="13" customFormat="1" ht="20.25" x14ac:dyDescent="0.3">
      <c r="A112" s="52"/>
      <c r="B112" s="209" t="s">
        <v>46</v>
      </c>
      <c r="C112" s="177"/>
      <c r="D112" s="177"/>
      <c r="E112" s="245"/>
      <c r="F112" s="177"/>
      <c r="G112" s="193">
        <f>SUBTOTAL(109,G16:G110)</f>
        <v>0</v>
      </c>
    </row>
    <row r="113" spans="1:16" s="11" customFormat="1" ht="20.25" x14ac:dyDescent="0.3">
      <c r="A113" s="52"/>
      <c r="B113" s="210"/>
      <c r="C113" s="178"/>
      <c r="D113" s="178"/>
      <c r="E113" s="31"/>
      <c r="F113" s="178"/>
      <c r="G113" s="194"/>
    </row>
    <row r="114" spans="1:16" s="19" customFormat="1" ht="45.75" customHeight="1" x14ac:dyDescent="0.3">
      <c r="A114" s="199"/>
      <c r="B114" s="239" t="s">
        <v>204</v>
      </c>
      <c r="C114" s="179"/>
      <c r="D114" s="180"/>
      <c r="E114" s="181"/>
      <c r="F114" s="182"/>
      <c r="G114" s="195"/>
      <c r="H114" s="14"/>
      <c r="I114" s="14"/>
      <c r="J114" s="14"/>
      <c r="K114" s="15"/>
      <c r="L114" s="16"/>
      <c r="M114" s="17"/>
      <c r="N114" s="18"/>
      <c r="O114" s="18"/>
      <c r="P114" s="17"/>
    </row>
    <row r="115" spans="1:16" s="11" customFormat="1" ht="20.25" x14ac:dyDescent="0.3">
      <c r="A115" s="200" t="s">
        <v>1</v>
      </c>
      <c r="B115" s="211" t="s">
        <v>2</v>
      </c>
      <c r="C115" s="183" t="s">
        <v>3</v>
      </c>
      <c r="D115" s="183" t="s">
        <v>4</v>
      </c>
      <c r="E115" s="183" t="s">
        <v>47</v>
      </c>
      <c r="F115" s="183" t="s">
        <v>5</v>
      </c>
      <c r="G115" s="196" t="s">
        <v>6</v>
      </c>
    </row>
    <row r="116" spans="1:16" s="19" customFormat="1" ht="30" customHeight="1" x14ac:dyDescent="0.3">
      <c r="A116" s="29">
        <v>13</v>
      </c>
      <c r="B116" s="57" t="s">
        <v>203</v>
      </c>
      <c r="C116" s="58"/>
      <c r="D116" s="59"/>
      <c r="E116" s="66"/>
      <c r="F116" s="60"/>
      <c r="G116" s="56"/>
      <c r="H116" s="14"/>
      <c r="I116" s="14"/>
      <c r="J116" s="14"/>
      <c r="K116" s="15"/>
      <c r="L116" s="16"/>
      <c r="M116" s="17"/>
      <c r="N116" s="18"/>
      <c r="O116" s="18"/>
      <c r="P116" s="17"/>
    </row>
    <row r="117" spans="1:16" s="19" customFormat="1" ht="69" customHeight="1" x14ac:dyDescent="0.3">
      <c r="A117" s="55">
        <v>13.01</v>
      </c>
      <c r="B117" s="61" t="s">
        <v>48</v>
      </c>
      <c r="C117" s="62">
        <v>99</v>
      </c>
      <c r="D117" s="63" t="s">
        <v>22</v>
      </c>
      <c r="E117" s="62">
        <v>0</v>
      </c>
      <c r="F117" s="64">
        <f>+ROUND(C117*E117,2)</f>
        <v>0</v>
      </c>
      <c r="G117" s="56"/>
      <c r="H117" s="14"/>
      <c r="I117" s="14"/>
      <c r="J117" s="14"/>
      <c r="K117" s="15"/>
      <c r="L117" s="16"/>
      <c r="M117" s="17"/>
      <c r="N117" s="18"/>
      <c r="O117" s="18"/>
      <c r="P117" s="17"/>
    </row>
    <row r="118" spans="1:16" s="19" customFormat="1" ht="63" customHeight="1" x14ac:dyDescent="0.3">
      <c r="A118" s="55">
        <v>13.02</v>
      </c>
      <c r="B118" s="61" t="s">
        <v>49</v>
      </c>
      <c r="C118" s="62">
        <v>2</v>
      </c>
      <c r="D118" s="63" t="s">
        <v>22</v>
      </c>
      <c r="E118" s="62">
        <v>0</v>
      </c>
      <c r="F118" s="64">
        <f t="shared" ref="F118:F124" si="9">+ROUND(C118*E118,2)</f>
        <v>0</v>
      </c>
      <c r="G118" s="56"/>
      <c r="H118" s="14"/>
      <c r="I118" s="14"/>
      <c r="J118" s="14"/>
      <c r="K118" s="15"/>
      <c r="L118" s="16"/>
      <c r="M118" s="17"/>
      <c r="N118" s="18"/>
      <c r="O118" s="18"/>
      <c r="P118" s="17"/>
    </row>
    <row r="119" spans="1:16" s="19" customFormat="1" ht="66" customHeight="1" x14ac:dyDescent="0.3">
      <c r="A119" s="55">
        <v>13.03</v>
      </c>
      <c r="B119" s="61" t="s">
        <v>50</v>
      </c>
      <c r="C119" s="62">
        <v>6</v>
      </c>
      <c r="D119" s="63" t="s">
        <v>22</v>
      </c>
      <c r="E119" s="62">
        <v>0</v>
      </c>
      <c r="F119" s="64">
        <f t="shared" si="9"/>
        <v>0</v>
      </c>
      <c r="G119" s="56"/>
      <c r="H119" s="14"/>
      <c r="I119" s="14"/>
      <c r="J119" s="14"/>
      <c r="K119" s="15"/>
      <c r="L119" s="16"/>
      <c r="M119" s="17"/>
      <c r="N119" s="18"/>
      <c r="O119" s="18"/>
      <c r="P119" s="17"/>
    </row>
    <row r="120" spans="1:16" s="19" customFormat="1" ht="69" customHeight="1" x14ac:dyDescent="0.3">
      <c r="A120" s="55">
        <v>13.04</v>
      </c>
      <c r="B120" s="61" t="s">
        <v>51</v>
      </c>
      <c r="C120" s="62">
        <v>1</v>
      </c>
      <c r="D120" s="63" t="s">
        <v>22</v>
      </c>
      <c r="E120" s="62">
        <v>0</v>
      </c>
      <c r="F120" s="64">
        <f t="shared" si="9"/>
        <v>0</v>
      </c>
      <c r="G120" s="56"/>
      <c r="H120" s="14"/>
      <c r="I120" s="14"/>
      <c r="J120" s="14"/>
      <c r="K120" s="15"/>
      <c r="L120" s="16"/>
      <c r="M120" s="17"/>
      <c r="N120" s="18"/>
      <c r="O120" s="18"/>
      <c r="P120" s="17"/>
    </row>
    <row r="121" spans="1:16" s="19" customFormat="1" ht="66" customHeight="1" x14ac:dyDescent="0.3">
      <c r="A121" s="55">
        <v>13.05</v>
      </c>
      <c r="B121" s="61" t="s">
        <v>52</v>
      </c>
      <c r="C121" s="62">
        <v>14</v>
      </c>
      <c r="D121" s="63" t="s">
        <v>22</v>
      </c>
      <c r="E121" s="62">
        <v>0</v>
      </c>
      <c r="F121" s="64">
        <f t="shared" si="9"/>
        <v>0</v>
      </c>
      <c r="G121" s="56"/>
      <c r="H121" s="14"/>
      <c r="I121" s="14"/>
      <c r="J121" s="14"/>
      <c r="K121" s="15"/>
      <c r="L121" s="16"/>
      <c r="M121" s="17"/>
      <c r="N121" s="18"/>
      <c r="O121" s="18"/>
      <c r="P121" s="17"/>
    </row>
    <row r="122" spans="1:16" s="19" customFormat="1" ht="63.75" customHeight="1" thickBot="1" x14ac:dyDescent="0.35">
      <c r="A122" s="225">
        <v>13.06</v>
      </c>
      <c r="B122" s="78" t="s">
        <v>53</v>
      </c>
      <c r="C122" s="79">
        <v>26</v>
      </c>
      <c r="D122" s="80" t="s">
        <v>22</v>
      </c>
      <c r="E122" s="62">
        <v>0</v>
      </c>
      <c r="F122" s="81">
        <f t="shared" si="9"/>
        <v>0</v>
      </c>
      <c r="G122" s="226"/>
      <c r="H122" s="14"/>
      <c r="I122" s="14"/>
      <c r="J122" s="14"/>
      <c r="K122" s="15"/>
      <c r="L122" s="16"/>
      <c r="M122" s="17"/>
      <c r="N122" s="18"/>
      <c r="O122" s="18"/>
      <c r="P122" s="17"/>
    </row>
    <row r="123" spans="1:16" s="19" customFormat="1" ht="63" customHeight="1" x14ac:dyDescent="0.3">
      <c r="A123" s="227">
        <v>13.07</v>
      </c>
      <c r="B123" s="71" t="s">
        <v>54</v>
      </c>
      <c r="C123" s="72">
        <v>12</v>
      </c>
      <c r="D123" s="73" t="s">
        <v>22</v>
      </c>
      <c r="E123" s="62">
        <v>0</v>
      </c>
      <c r="F123" s="74">
        <f t="shared" si="9"/>
        <v>0</v>
      </c>
      <c r="G123" s="228"/>
      <c r="H123" s="14"/>
      <c r="I123" s="14"/>
      <c r="J123" s="14"/>
      <c r="K123" s="15"/>
      <c r="L123" s="16"/>
      <c r="M123" s="17"/>
      <c r="N123" s="18"/>
      <c r="O123" s="18"/>
      <c r="P123" s="17"/>
    </row>
    <row r="124" spans="1:16" s="19" customFormat="1" ht="27" customHeight="1" x14ac:dyDescent="0.3">
      <c r="A124" s="55">
        <v>13.08</v>
      </c>
      <c r="B124" s="61" t="s">
        <v>55</v>
      </c>
      <c r="C124" s="62">
        <v>8</v>
      </c>
      <c r="D124" s="63" t="s">
        <v>22</v>
      </c>
      <c r="E124" s="62">
        <v>0</v>
      </c>
      <c r="F124" s="64">
        <f t="shared" si="9"/>
        <v>0</v>
      </c>
      <c r="G124" s="56"/>
      <c r="H124" s="14"/>
      <c r="I124" s="14"/>
      <c r="J124" s="14"/>
      <c r="K124" s="15"/>
      <c r="L124" s="16"/>
      <c r="M124" s="17"/>
      <c r="N124" s="18"/>
      <c r="O124" s="18"/>
      <c r="P124" s="17"/>
    </row>
    <row r="125" spans="1:16" s="19" customFormat="1" ht="20.25" x14ac:dyDescent="0.3">
      <c r="A125" s="55"/>
      <c r="B125" s="61"/>
      <c r="C125" s="62"/>
      <c r="D125" s="63"/>
      <c r="E125" s="62">
        <v>0</v>
      </c>
      <c r="F125" s="64"/>
      <c r="G125" s="56"/>
      <c r="H125" s="14"/>
      <c r="I125" s="14"/>
      <c r="J125" s="14"/>
      <c r="K125" s="15"/>
      <c r="L125" s="16"/>
      <c r="M125" s="17"/>
      <c r="N125" s="18"/>
      <c r="O125" s="18"/>
      <c r="P125" s="17"/>
    </row>
    <row r="126" spans="1:16" s="19" customFormat="1" ht="20.25" x14ac:dyDescent="0.3">
      <c r="A126" s="65"/>
      <c r="B126" s="53" t="s">
        <v>56</v>
      </c>
      <c r="C126" s="66"/>
      <c r="D126" s="67"/>
      <c r="E126" s="62">
        <v>0</v>
      </c>
      <c r="F126" s="68"/>
      <c r="G126" s="69">
        <f>SUM(F117:F124)</f>
        <v>0</v>
      </c>
      <c r="H126" s="14"/>
      <c r="I126" s="14"/>
      <c r="J126" s="14"/>
      <c r="K126" s="15"/>
      <c r="L126" s="16"/>
      <c r="M126" s="17"/>
      <c r="N126" s="18"/>
      <c r="O126" s="18"/>
      <c r="P126" s="17"/>
    </row>
    <row r="127" spans="1:16" s="19" customFormat="1" ht="20.25" x14ac:dyDescent="0.3">
      <c r="A127" s="55"/>
      <c r="B127" s="61"/>
      <c r="C127" s="62"/>
      <c r="D127" s="63"/>
      <c r="E127" s="62">
        <v>0</v>
      </c>
      <c r="F127" s="64"/>
      <c r="G127" s="56"/>
      <c r="H127" s="14"/>
      <c r="I127" s="14"/>
      <c r="J127" s="14"/>
      <c r="K127" s="15"/>
      <c r="L127" s="16"/>
      <c r="M127" s="17"/>
      <c r="N127" s="18"/>
      <c r="O127" s="18"/>
      <c r="P127" s="17"/>
    </row>
    <row r="128" spans="1:16" s="19" customFormat="1" ht="30" customHeight="1" x14ac:dyDescent="0.3">
      <c r="A128" s="29">
        <v>14</v>
      </c>
      <c r="B128" s="57" t="s">
        <v>238</v>
      </c>
      <c r="C128" s="58"/>
      <c r="D128" s="59"/>
      <c r="E128" s="62">
        <v>0</v>
      </c>
      <c r="F128" s="60"/>
      <c r="G128" s="56"/>
      <c r="H128" s="14"/>
      <c r="I128" s="14"/>
      <c r="J128" s="14"/>
      <c r="K128" s="15"/>
      <c r="L128" s="16"/>
      <c r="M128" s="17"/>
      <c r="N128" s="18"/>
      <c r="O128" s="18"/>
      <c r="P128" s="17"/>
    </row>
    <row r="129" spans="1:16" s="19" customFormat="1" ht="60.75" x14ac:dyDescent="0.3">
      <c r="A129" s="76">
        <v>14.01</v>
      </c>
      <c r="B129" s="61" t="s">
        <v>334</v>
      </c>
      <c r="C129" s="62">
        <v>1</v>
      </c>
      <c r="D129" s="63" t="s">
        <v>22</v>
      </c>
      <c r="E129" s="62">
        <v>0</v>
      </c>
      <c r="F129" s="64">
        <f t="shared" ref="F129:F142" si="10">+ROUND(C129*E129,2)</f>
        <v>0</v>
      </c>
      <c r="G129" s="69"/>
      <c r="H129" s="14"/>
      <c r="I129" s="14"/>
      <c r="J129" s="14"/>
      <c r="K129" s="15"/>
      <c r="L129" s="16"/>
      <c r="M129" s="17"/>
      <c r="N129" s="18"/>
      <c r="O129" s="18"/>
      <c r="P129" s="17"/>
    </row>
    <row r="130" spans="1:16" s="19" customFormat="1" ht="45" customHeight="1" x14ac:dyDescent="0.3">
      <c r="A130" s="76">
        <v>14.02</v>
      </c>
      <c r="B130" s="158" t="s">
        <v>57</v>
      </c>
      <c r="C130" s="62">
        <v>1</v>
      </c>
      <c r="D130" s="63" t="s">
        <v>22</v>
      </c>
      <c r="E130" s="62">
        <v>0</v>
      </c>
      <c r="F130" s="64">
        <f t="shared" si="10"/>
        <v>0</v>
      </c>
      <c r="G130" s="69"/>
      <c r="H130" s="14"/>
      <c r="I130" s="14"/>
      <c r="J130" s="14"/>
      <c r="K130" s="15"/>
      <c r="L130" s="16"/>
      <c r="M130" s="17"/>
      <c r="N130" s="18"/>
      <c r="O130" s="18"/>
      <c r="P130" s="17"/>
    </row>
    <row r="131" spans="1:16" s="19" customFormat="1" ht="296.25" customHeight="1" x14ac:dyDescent="0.3">
      <c r="A131" s="76">
        <v>14.03</v>
      </c>
      <c r="B131" s="61" t="s">
        <v>58</v>
      </c>
      <c r="C131" s="62">
        <v>1</v>
      </c>
      <c r="D131" s="63" t="s">
        <v>22</v>
      </c>
      <c r="E131" s="62">
        <v>0</v>
      </c>
      <c r="F131" s="64">
        <f t="shared" si="10"/>
        <v>0</v>
      </c>
      <c r="G131" s="69"/>
      <c r="H131" s="14"/>
      <c r="I131" s="14"/>
      <c r="J131" s="14"/>
      <c r="K131" s="15"/>
      <c r="L131" s="16"/>
      <c r="M131" s="17"/>
      <c r="N131" s="18"/>
      <c r="O131" s="18"/>
      <c r="P131" s="17"/>
    </row>
    <row r="132" spans="1:16" s="19" customFormat="1" ht="223.5" thickBot="1" x14ac:dyDescent="0.35">
      <c r="A132" s="77">
        <v>14.04</v>
      </c>
      <c r="B132" s="78" t="s">
        <v>59</v>
      </c>
      <c r="C132" s="79">
        <v>1</v>
      </c>
      <c r="D132" s="80" t="s">
        <v>22</v>
      </c>
      <c r="E132" s="62">
        <v>0</v>
      </c>
      <c r="F132" s="81">
        <f t="shared" si="10"/>
        <v>0</v>
      </c>
      <c r="G132" s="82"/>
      <c r="H132" s="14"/>
      <c r="I132" s="14"/>
      <c r="J132" s="14"/>
      <c r="K132" s="15"/>
      <c r="L132" s="16"/>
      <c r="M132" s="17"/>
      <c r="N132" s="18"/>
      <c r="O132" s="18"/>
      <c r="P132" s="17"/>
    </row>
    <row r="133" spans="1:16" s="19" customFormat="1" ht="121.5" x14ac:dyDescent="0.3">
      <c r="A133" s="70">
        <v>14.05</v>
      </c>
      <c r="B133" s="71" t="s">
        <v>60</v>
      </c>
      <c r="C133" s="72">
        <v>1</v>
      </c>
      <c r="D133" s="73" t="s">
        <v>22</v>
      </c>
      <c r="E133" s="62">
        <v>0</v>
      </c>
      <c r="F133" s="74">
        <f t="shared" si="10"/>
        <v>0</v>
      </c>
      <c r="G133" s="75"/>
      <c r="H133" s="14"/>
      <c r="I133" s="14"/>
      <c r="J133" s="14"/>
      <c r="K133" s="15"/>
      <c r="L133" s="16"/>
      <c r="M133" s="17"/>
      <c r="N133" s="18"/>
      <c r="O133" s="18"/>
      <c r="P133" s="17"/>
    </row>
    <row r="134" spans="1:16" s="19" customFormat="1" ht="121.5" x14ac:dyDescent="0.3">
      <c r="A134" s="76">
        <v>14.06</v>
      </c>
      <c r="B134" s="61" t="s">
        <v>61</v>
      </c>
      <c r="C134" s="62">
        <v>1</v>
      </c>
      <c r="D134" s="63" t="s">
        <v>22</v>
      </c>
      <c r="E134" s="62">
        <v>0</v>
      </c>
      <c r="F134" s="64">
        <f t="shared" si="10"/>
        <v>0</v>
      </c>
      <c r="G134" s="69"/>
      <c r="H134" s="14"/>
      <c r="I134" s="14"/>
      <c r="J134" s="14"/>
      <c r="K134" s="15"/>
      <c r="L134" s="16"/>
      <c r="M134" s="17"/>
      <c r="N134" s="18"/>
      <c r="O134" s="18"/>
      <c r="P134" s="17"/>
    </row>
    <row r="135" spans="1:16" s="19" customFormat="1" ht="131.25" customHeight="1" x14ac:dyDescent="0.3">
      <c r="A135" s="55">
        <f t="shared" ref="A135:A142" si="11">A134+0.01</f>
        <v>14.07</v>
      </c>
      <c r="B135" s="61" t="s">
        <v>62</v>
      </c>
      <c r="C135" s="62">
        <v>1</v>
      </c>
      <c r="D135" s="63" t="s">
        <v>22</v>
      </c>
      <c r="E135" s="62">
        <v>0</v>
      </c>
      <c r="F135" s="64">
        <f t="shared" si="10"/>
        <v>0</v>
      </c>
      <c r="G135" s="69"/>
      <c r="H135" s="14"/>
      <c r="I135" s="14"/>
      <c r="J135" s="14"/>
      <c r="K135" s="15"/>
      <c r="L135" s="16"/>
      <c r="M135" s="17"/>
      <c r="N135" s="18"/>
      <c r="O135" s="18"/>
      <c r="P135" s="17"/>
    </row>
    <row r="136" spans="1:16" s="19" customFormat="1" ht="92.25" customHeight="1" x14ac:dyDescent="0.3">
      <c r="A136" s="55">
        <f t="shared" si="11"/>
        <v>14.08</v>
      </c>
      <c r="B136" s="61" t="s">
        <v>63</v>
      </c>
      <c r="C136" s="62">
        <v>1</v>
      </c>
      <c r="D136" s="63" t="s">
        <v>22</v>
      </c>
      <c r="E136" s="62">
        <v>0</v>
      </c>
      <c r="F136" s="64">
        <f t="shared" si="10"/>
        <v>0</v>
      </c>
      <c r="G136" s="69"/>
      <c r="H136" s="14"/>
      <c r="I136" s="14"/>
      <c r="J136" s="14"/>
      <c r="K136" s="15"/>
      <c r="L136" s="16"/>
      <c r="M136" s="17"/>
      <c r="N136" s="18"/>
      <c r="O136" s="18"/>
      <c r="P136" s="17"/>
    </row>
    <row r="137" spans="1:16" s="19" customFormat="1" ht="171.75" customHeight="1" x14ac:dyDescent="0.3">
      <c r="A137" s="55">
        <f t="shared" si="11"/>
        <v>14.09</v>
      </c>
      <c r="B137" s="61" t="s">
        <v>64</v>
      </c>
      <c r="C137" s="62">
        <v>1</v>
      </c>
      <c r="D137" s="63" t="s">
        <v>65</v>
      </c>
      <c r="E137" s="62">
        <v>0</v>
      </c>
      <c r="F137" s="64">
        <f t="shared" si="10"/>
        <v>0</v>
      </c>
      <c r="G137" s="69"/>
      <c r="H137" s="14"/>
      <c r="I137" s="14"/>
      <c r="J137" s="14"/>
      <c r="K137" s="15"/>
      <c r="L137" s="16"/>
      <c r="M137" s="17"/>
      <c r="N137" s="18"/>
      <c r="O137" s="18"/>
      <c r="P137" s="17"/>
    </row>
    <row r="138" spans="1:16" s="19" customFormat="1" ht="60.75" x14ac:dyDescent="0.3">
      <c r="A138" s="76">
        <f t="shared" si="11"/>
        <v>14.1</v>
      </c>
      <c r="B138" s="61" t="s">
        <v>66</v>
      </c>
      <c r="C138" s="62">
        <v>8</v>
      </c>
      <c r="D138" s="63" t="s">
        <v>22</v>
      </c>
      <c r="E138" s="62">
        <v>0</v>
      </c>
      <c r="F138" s="64">
        <f t="shared" si="10"/>
        <v>0</v>
      </c>
      <c r="G138" s="69"/>
      <c r="H138" s="14"/>
      <c r="I138" s="14"/>
      <c r="J138" s="14"/>
      <c r="K138" s="15"/>
      <c r="L138" s="16"/>
      <c r="M138" s="17"/>
      <c r="N138" s="18"/>
      <c r="O138" s="18"/>
      <c r="P138" s="17"/>
    </row>
    <row r="139" spans="1:16" s="19" customFormat="1" ht="60.75" x14ac:dyDescent="0.3">
      <c r="A139" s="76">
        <f t="shared" si="11"/>
        <v>14.11</v>
      </c>
      <c r="B139" s="61" t="s">
        <v>67</v>
      </c>
      <c r="C139" s="62">
        <v>6</v>
      </c>
      <c r="D139" s="63" t="s">
        <v>22</v>
      </c>
      <c r="E139" s="62">
        <v>0</v>
      </c>
      <c r="F139" s="64">
        <f t="shared" si="10"/>
        <v>0</v>
      </c>
      <c r="G139" s="69"/>
      <c r="H139" s="14"/>
      <c r="I139" s="14"/>
      <c r="J139" s="14"/>
      <c r="K139" s="15"/>
      <c r="L139" s="16"/>
      <c r="M139" s="17"/>
      <c r="N139" s="18"/>
      <c r="O139" s="18"/>
      <c r="P139" s="17"/>
    </row>
    <row r="140" spans="1:16" s="19" customFormat="1" ht="60.75" x14ac:dyDescent="0.3">
      <c r="A140" s="76">
        <f t="shared" si="11"/>
        <v>14.12</v>
      </c>
      <c r="B140" s="61" t="s">
        <v>68</v>
      </c>
      <c r="C140" s="62">
        <v>1</v>
      </c>
      <c r="D140" s="63" t="s">
        <v>22</v>
      </c>
      <c r="E140" s="62">
        <v>0</v>
      </c>
      <c r="F140" s="64">
        <f t="shared" si="10"/>
        <v>0</v>
      </c>
      <c r="G140" s="69"/>
      <c r="H140" s="14"/>
      <c r="I140" s="14"/>
      <c r="J140" s="14"/>
      <c r="K140" s="15"/>
      <c r="L140" s="16"/>
      <c r="M140" s="17"/>
      <c r="N140" s="18"/>
      <c r="O140" s="18"/>
      <c r="P140" s="17"/>
    </row>
    <row r="141" spans="1:16" s="19" customFormat="1" ht="61.5" thickBot="1" x14ac:dyDescent="0.35">
      <c r="A141" s="77">
        <f t="shared" si="11"/>
        <v>14.129999999999999</v>
      </c>
      <c r="B141" s="78" t="s">
        <v>69</v>
      </c>
      <c r="C141" s="79">
        <v>2</v>
      </c>
      <c r="D141" s="80" t="s">
        <v>22</v>
      </c>
      <c r="E141" s="62">
        <v>0</v>
      </c>
      <c r="F141" s="81">
        <f t="shared" si="10"/>
        <v>0</v>
      </c>
      <c r="G141" s="82"/>
      <c r="H141" s="14"/>
      <c r="I141" s="14"/>
      <c r="J141" s="14"/>
      <c r="K141" s="15"/>
      <c r="L141" s="16"/>
      <c r="M141" s="17"/>
      <c r="N141" s="18"/>
      <c r="O141" s="18"/>
      <c r="P141" s="17"/>
    </row>
    <row r="142" spans="1:16" s="19" customFormat="1" ht="27.75" customHeight="1" x14ac:dyDescent="0.3">
      <c r="A142" s="70">
        <f t="shared" si="11"/>
        <v>14.139999999999999</v>
      </c>
      <c r="B142" s="229" t="s">
        <v>335</v>
      </c>
      <c r="C142" s="72">
        <v>1</v>
      </c>
      <c r="D142" s="73" t="s">
        <v>65</v>
      </c>
      <c r="E142" s="62">
        <v>0</v>
      </c>
      <c r="F142" s="74">
        <f t="shared" si="10"/>
        <v>0</v>
      </c>
      <c r="G142" s="75"/>
      <c r="H142" s="14"/>
      <c r="I142" s="14"/>
      <c r="J142" s="14"/>
      <c r="L142" s="16"/>
      <c r="M142" s="17"/>
      <c r="N142" s="18"/>
      <c r="O142" s="18"/>
      <c r="P142" s="17"/>
    </row>
    <row r="143" spans="1:16" s="170" customFormat="1" ht="20.25" x14ac:dyDescent="0.3">
      <c r="A143" s="199"/>
      <c r="B143" s="158"/>
      <c r="C143" s="163"/>
      <c r="D143" s="89"/>
      <c r="E143" s="163"/>
      <c r="F143" s="164"/>
      <c r="G143" s="195"/>
      <c r="H143" s="165"/>
      <c r="I143" s="165"/>
      <c r="J143" s="165"/>
      <c r="K143" s="166"/>
      <c r="L143" s="167"/>
      <c r="M143" s="168"/>
      <c r="N143" s="169"/>
      <c r="O143" s="169"/>
      <c r="P143" s="168"/>
    </row>
    <row r="144" spans="1:16" s="19" customFormat="1" ht="20.25" x14ac:dyDescent="0.3">
      <c r="A144" s="65"/>
      <c r="B144" s="53" t="s">
        <v>70</v>
      </c>
      <c r="C144" s="66"/>
      <c r="D144" s="67"/>
      <c r="E144" s="249"/>
      <c r="F144" s="68"/>
      <c r="G144" s="69">
        <f>SUM(F129:F142)</f>
        <v>0</v>
      </c>
      <c r="H144" s="14"/>
      <c r="I144" s="14"/>
      <c r="J144" s="14"/>
      <c r="K144" s="15"/>
      <c r="L144" s="16"/>
      <c r="M144" s="17"/>
      <c r="N144" s="18"/>
      <c r="O144" s="18"/>
      <c r="P144" s="17"/>
    </row>
    <row r="145" spans="1:16" s="19" customFormat="1" ht="20.25" x14ac:dyDescent="0.3">
      <c r="A145" s="65"/>
      <c r="B145" s="53"/>
      <c r="C145" s="66"/>
      <c r="D145" s="67"/>
      <c r="E145" s="249"/>
      <c r="F145" s="68"/>
      <c r="G145" s="69"/>
      <c r="H145" s="14"/>
      <c r="I145" s="14"/>
      <c r="J145" s="14"/>
      <c r="K145" s="15"/>
      <c r="L145" s="16"/>
      <c r="M145" s="17"/>
      <c r="N145" s="18"/>
      <c r="O145" s="18"/>
      <c r="P145" s="17"/>
    </row>
    <row r="146" spans="1:16" s="19" customFormat="1" ht="20.25" x14ac:dyDescent="0.3">
      <c r="A146" s="29">
        <v>15</v>
      </c>
      <c r="B146" s="57" t="s">
        <v>198</v>
      </c>
      <c r="C146" s="58"/>
      <c r="D146" s="59"/>
      <c r="E146" s="66"/>
      <c r="F146" s="60"/>
      <c r="G146" s="56"/>
      <c r="H146" s="14"/>
      <c r="I146" s="14"/>
      <c r="J146" s="14"/>
      <c r="K146" s="15"/>
      <c r="L146" s="16"/>
      <c r="M146" s="17"/>
      <c r="N146" s="18"/>
      <c r="O146" s="18"/>
      <c r="P146" s="17"/>
    </row>
    <row r="147" spans="1:16" s="19" customFormat="1" ht="20.25" x14ac:dyDescent="0.3">
      <c r="A147" s="201">
        <f>+A146+0.01</f>
        <v>15.01</v>
      </c>
      <c r="B147" s="57" t="s">
        <v>144</v>
      </c>
      <c r="C147" s="90"/>
      <c r="D147" s="59"/>
      <c r="E147" s="62"/>
      <c r="F147" s="60"/>
      <c r="G147" s="69"/>
      <c r="H147" s="14"/>
      <c r="I147" s="14"/>
      <c r="J147" s="14"/>
      <c r="K147" s="15"/>
      <c r="L147" s="16"/>
      <c r="M147" s="17"/>
      <c r="N147" s="18"/>
      <c r="O147" s="18"/>
      <c r="P147" s="17"/>
    </row>
    <row r="148" spans="1:16" s="19" customFormat="1" ht="40.5" x14ac:dyDescent="0.3">
      <c r="A148" s="55" t="s">
        <v>283</v>
      </c>
      <c r="B148" s="158" t="s">
        <v>145</v>
      </c>
      <c r="C148" s="84">
        <v>1</v>
      </c>
      <c r="D148" s="89" t="s">
        <v>22</v>
      </c>
      <c r="E148" s="62">
        <v>0</v>
      </c>
      <c r="F148" s="64">
        <f t="shared" ref="F148" si="12">+ROUND(C148*E148,2)</f>
        <v>0</v>
      </c>
      <c r="G148" s="69"/>
      <c r="H148" s="14"/>
      <c r="I148" s="14"/>
      <c r="J148" s="14"/>
      <c r="K148" s="15"/>
      <c r="L148" s="16"/>
      <c r="M148" s="17"/>
      <c r="N148" s="18"/>
      <c r="O148" s="18"/>
      <c r="P148" s="17"/>
    </row>
    <row r="149" spans="1:16" s="19" customFormat="1" ht="20.25" x14ac:dyDescent="0.3">
      <c r="A149" s="55"/>
      <c r="B149" s="61"/>
      <c r="C149" s="84"/>
      <c r="D149" s="89"/>
      <c r="E149" s="62"/>
      <c r="F149" s="91">
        <f>+SUM(F148:F148)</f>
        <v>0</v>
      </c>
      <c r="G149" s="69"/>
      <c r="H149" s="14"/>
      <c r="I149" s="14"/>
      <c r="J149" s="14"/>
      <c r="K149" s="15"/>
      <c r="L149" s="16"/>
      <c r="M149" s="17"/>
      <c r="N149" s="18"/>
      <c r="O149" s="18"/>
      <c r="P149" s="17"/>
    </row>
    <row r="150" spans="1:16" s="19" customFormat="1" ht="20.25" x14ac:dyDescent="0.3">
      <c r="A150" s="55"/>
      <c r="B150" s="61"/>
      <c r="C150" s="84"/>
      <c r="D150" s="89"/>
      <c r="E150" s="62"/>
      <c r="F150" s="91"/>
      <c r="G150" s="69"/>
      <c r="H150" s="14"/>
      <c r="I150" s="14"/>
      <c r="J150" s="14"/>
      <c r="K150" s="15"/>
      <c r="L150" s="16"/>
      <c r="M150" s="17"/>
      <c r="N150" s="18"/>
      <c r="O150" s="18"/>
      <c r="P150" s="17"/>
    </row>
    <row r="151" spans="1:16" s="19" customFormat="1" ht="20.25" x14ac:dyDescent="0.3">
      <c r="A151" s="201">
        <f>+A147+0.01</f>
        <v>15.02</v>
      </c>
      <c r="B151" s="57" t="s">
        <v>146</v>
      </c>
      <c r="C151" s="90"/>
      <c r="D151" s="59"/>
      <c r="E151" s="62"/>
      <c r="F151" s="60"/>
      <c r="G151" s="69"/>
      <c r="H151" s="14"/>
      <c r="I151" s="14"/>
      <c r="J151" s="14"/>
      <c r="K151" s="15"/>
      <c r="L151" s="16"/>
      <c r="M151" s="17"/>
      <c r="N151" s="18"/>
      <c r="O151" s="18"/>
      <c r="P151" s="17"/>
    </row>
    <row r="152" spans="1:16" s="19" customFormat="1" ht="20.25" x14ac:dyDescent="0.3">
      <c r="A152" s="162" t="s">
        <v>284</v>
      </c>
      <c r="B152" s="61" t="s">
        <v>197</v>
      </c>
      <c r="C152" s="84">
        <v>1</v>
      </c>
      <c r="D152" s="89" t="s">
        <v>22</v>
      </c>
      <c r="E152" s="62">
        <v>0</v>
      </c>
      <c r="F152" s="64">
        <f t="shared" ref="F152:F161" si="13">+ROUND(C152*E152,2)</f>
        <v>0</v>
      </c>
      <c r="G152" s="69"/>
      <c r="H152" s="14"/>
      <c r="I152" s="14"/>
      <c r="J152" s="14"/>
      <c r="K152" s="15"/>
      <c r="L152" s="16"/>
      <c r="M152" s="17"/>
      <c r="N152" s="18"/>
      <c r="O152" s="18"/>
      <c r="P152" s="17"/>
    </row>
    <row r="153" spans="1:16" s="19" customFormat="1" ht="40.5" x14ac:dyDescent="0.3">
      <c r="A153" s="162" t="s">
        <v>285</v>
      </c>
      <c r="B153" s="61" t="s">
        <v>147</v>
      </c>
      <c r="C153" s="84">
        <v>1</v>
      </c>
      <c r="D153" s="89" t="s">
        <v>22</v>
      </c>
      <c r="E153" s="62">
        <v>0</v>
      </c>
      <c r="F153" s="64">
        <f t="shared" si="13"/>
        <v>0</v>
      </c>
      <c r="G153" s="69"/>
      <c r="H153" s="14"/>
      <c r="I153" s="14"/>
      <c r="J153" s="14"/>
      <c r="K153" s="15"/>
      <c r="L153" s="16"/>
      <c r="M153" s="17"/>
      <c r="N153" s="18"/>
      <c r="O153" s="18"/>
      <c r="P153" s="17"/>
    </row>
    <row r="154" spans="1:16" s="19" customFormat="1" ht="40.5" x14ac:dyDescent="0.3">
      <c r="A154" s="162" t="s">
        <v>286</v>
      </c>
      <c r="B154" s="61" t="s">
        <v>148</v>
      </c>
      <c r="C154" s="84">
        <v>6</v>
      </c>
      <c r="D154" s="89" t="s">
        <v>22</v>
      </c>
      <c r="E154" s="62">
        <v>0</v>
      </c>
      <c r="F154" s="64">
        <f t="shared" si="13"/>
        <v>0</v>
      </c>
      <c r="G154" s="69"/>
      <c r="H154" s="14"/>
      <c r="I154" s="14"/>
      <c r="J154" s="14"/>
      <c r="K154" s="15"/>
      <c r="L154" s="16"/>
      <c r="M154" s="17"/>
      <c r="N154" s="18"/>
      <c r="O154" s="18"/>
      <c r="P154" s="17"/>
    </row>
    <row r="155" spans="1:16" s="19" customFormat="1" ht="20.25" x14ac:dyDescent="0.3">
      <c r="A155" s="162" t="s">
        <v>287</v>
      </c>
      <c r="B155" s="61" t="s">
        <v>149</v>
      </c>
      <c r="C155" s="84">
        <v>7</v>
      </c>
      <c r="D155" s="89" t="s">
        <v>22</v>
      </c>
      <c r="E155" s="62">
        <v>0</v>
      </c>
      <c r="F155" s="64">
        <f t="shared" si="13"/>
        <v>0</v>
      </c>
      <c r="G155" s="69"/>
      <c r="H155" s="14"/>
      <c r="I155" s="14"/>
      <c r="J155" s="14"/>
      <c r="K155" s="15"/>
      <c r="L155" s="16"/>
      <c r="M155" s="17"/>
      <c r="N155" s="18"/>
      <c r="O155" s="18"/>
      <c r="P155" s="17"/>
    </row>
    <row r="156" spans="1:16" s="19" customFormat="1" ht="20.25" x14ac:dyDescent="0.3">
      <c r="A156" s="162" t="s">
        <v>288</v>
      </c>
      <c r="B156" s="61" t="s">
        <v>150</v>
      </c>
      <c r="C156" s="84">
        <v>3</v>
      </c>
      <c r="D156" s="89" t="s">
        <v>22</v>
      </c>
      <c r="E156" s="62">
        <v>0</v>
      </c>
      <c r="F156" s="64">
        <f t="shared" si="13"/>
        <v>0</v>
      </c>
      <c r="G156" s="69"/>
      <c r="H156" s="14"/>
      <c r="I156" s="14"/>
      <c r="J156" s="14"/>
      <c r="K156" s="15"/>
      <c r="L156" s="16"/>
      <c r="M156" s="17"/>
      <c r="N156" s="18"/>
      <c r="O156" s="18"/>
      <c r="P156" s="17"/>
    </row>
    <row r="157" spans="1:16" s="19" customFormat="1" ht="20.25" x14ac:dyDescent="0.3">
      <c r="A157" s="162" t="s">
        <v>289</v>
      </c>
      <c r="B157" s="61" t="s">
        <v>151</v>
      </c>
      <c r="C157" s="84">
        <v>1</v>
      </c>
      <c r="D157" s="89" t="s">
        <v>22</v>
      </c>
      <c r="E157" s="62">
        <v>0</v>
      </c>
      <c r="F157" s="64">
        <f t="shared" si="13"/>
        <v>0</v>
      </c>
      <c r="G157" s="69"/>
      <c r="H157" s="14"/>
      <c r="I157" s="14"/>
      <c r="J157" s="14"/>
      <c r="K157" s="15"/>
      <c r="L157" s="16"/>
      <c r="M157" s="17"/>
      <c r="N157" s="18"/>
      <c r="O157" s="18"/>
      <c r="P157" s="17"/>
    </row>
    <row r="158" spans="1:16" s="19" customFormat="1" ht="20.25" x14ac:dyDescent="0.3">
      <c r="A158" s="162" t="s">
        <v>290</v>
      </c>
      <c r="B158" s="61" t="s">
        <v>152</v>
      </c>
      <c r="C158" s="84">
        <v>4</v>
      </c>
      <c r="D158" s="89" t="s">
        <v>22</v>
      </c>
      <c r="E158" s="62">
        <v>0</v>
      </c>
      <c r="F158" s="64">
        <f t="shared" si="13"/>
        <v>0</v>
      </c>
      <c r="G158" s="69"/>
      <c r="H158" s="14"/>
      <c r="I158" s="14"/>
      <c r="J158" s="14"/>
      <c r="K158" s="15"/>
      <c r="L158" s="16"/>
      <c r="M158" s="17"/>
      <c r="N158" s="18"/>
      <c r="O158" s="18"/>
      <c r="P158" s="17"/>
    </row>
    <row r="159" spans="1:16" s="19" customFormat="1" ht="20.25" x14ac:dyDescent="0.3">
      <c r="A159" s="162" t="s">
        <v>291</v>
      </c>
      <c r="B159" s="61" t="s">
        <v>153</v>
      </c>
      <c r="C159" s="84">
        <v>15</v>
      </c>
      <c r="D159" s="89" t="s">
        <v>22</v>
      </c>
      <c r="E159" s="62">
        <v>0</v>
      </c>
      <c r="F159" s="64">
        <f t="shared" si="13"/>
        <v>0</v>
      </c>
      <c r="G159" s="69"/>
      <c r="H159" s="14"/>
      <c r="I159" s="14"/>
      <c r="J159" s="14"/>
      <c r="K159" s="15"/>
      <c r="L159" s="16"/>
      <c r="M159" s="17"/>
      <c r="N159" s="18"/>
      <c r="O159" s="18"/>
      <c r="P159" s="17"/>
    </row>
    <row r="160" spans="1:16" s="19" customFormat="1" ht="20.25" x14ac:dyDescent="0.3">
      <c r="A160" s="162" t="s">
        <v>292</v>
      </c>
      <c r="B160" s="61" t="s">
        <v>154</v>
      </c>
      <c r="C160" s="84">
        <v>2</v>
      </c>
      <c r="D160" s="89" t="s">
        <v>22</v>
      </c>
      <c r="E160" s="62">
        <v>0</v>
      </c>
      <c r="F160" s="64">
        <f t="shared" si="13"/>
        <v>0</v>
      </c>
      <c r="G160" s="69"/>
      <c r="H160" s="14"/>
      <c r="I160" s="14"/>
      <c r="J160" s="14"/>
      <c r="K160" s="15"/>
      <c r="L160" s="16"/>
      <c r="M160" s="17"/>
      <c r="N160" s="18"/>
      <c r="O160" s="18"/>
      <c r="P160" s="17"/>
    </row>
    <row r="161" spans="1:16" s="19" customFormat="1" ht="20.25" x14ac:dyDescent="0.3">
      <c r="A161" s="162" t="s">
        <v>293</v>
      </c>
      <c r="B161" s="161" t="s">
        <v>196</v>
      </c>
      <c r="C161" s="84">
        <v>1</v>
      </c>
      <c r="D161" s="89" t="s">
        <v>65</v>
      </c>
      <c r="E161" s="62">
        <v>0</v>
      </c>
      <c r="F161" s="64">
        <f t="shared" si="13"/>
        <v>0</v>
      </c>
      <c r="G161" s="69"/>
      <c r="H161" s="14"/>
      <c r="I161" s="14"/>
      <c r="J161" s="14"/>
      <c r="K161" s="15"/>
      <c r="L161" s="16"/>
      <c r="M161" s="17"/>
      <c r="N161" s="18"/>
      <c r="O161" s="18"/>
      <c r="P161" s="17"/>
    </row>
    <row r="162" spans="1:16" s="19" customFormat="1" ht="20.25" x14ac:dyDescent="0.3">
      <c r="A162" s="65"/>
      <c r="B162" s="57"/>
      <c r="C162" s="90"/>
      <c r="D162" s="59"/>
      <c r="E162" s="62"/>
      <c r="F162" s="91">
        <f>+SUM(F152:F161)</f>
        <v>0</v>
      </c>
      <c r="G162" s="69"/>
      <c r="H162" s="14"/>
      <c r="I162" s="14"/>
      <c r="J162" s="14"/>
      <c r="K162" s="15"/>
      <c r="L162" s="16"/>
      <c r="M162" s="17"/>
      <c r="N162" s="18"/>
      <c r="O162" s="18"/>
      <c r="P162" s="17"/>
    </row>
    <row r="163" spans="1:16" s="19" customFormat="1" ht="20.25" x14ac:dyDescent="0.3">
      <c r="A163" s="65"/>
      <c r="B163" s="53" t="s">
        <v>296</v>
      </c>
      <c r="C163" s="66"/>
      <c r="D163" s="67"/>
      <c r="E163" s="249"/>
      <c r="F163" s="68"/>
      <c r="G163" s="69">
        <f>+F149+F162</f>
        <v>0</v>
      </c>
      <c r="H163" s="14"/>
      <c r="I163" s="14"/>
      <c r="J163" s="14"/>
      <c r="K163" s="15"/>
      <c r="L163" s="16"/>
      <c r="M163" s="17"/>
      <c r="N163" s="18"/>
      <c r="O163" s="18"/>
      <c r="P163" s="17"/>
    </row>
    <row r="164" spans="1:16" s="19" customFormat="1" ht="20.25" x14ac:dyDescent="0.3">
      <c r="A164" s="65"/>
      <c r="B164" s="53"/>
      <c r="C164" s="66"/>
      <c r="D164" s="67"/>
      <c r="E164" s="249"/>
      <c r="F164" s="68"/>
      <c r="G164" s="69"/>
      <c r="H164" s="14"/>
      <c r="I164" s="14"/>
      <c r="J164" s="14"/>
      <c r="K164" s="15"/>
      <c r="L164" s="16"/>
      <c r="M164" s="17"/>
      <c r="N164" s="18"/>
      <c r="O164" s="18"/>
      <c r="P164" s="17"/>
    </row>
    <row r="165" spans="1:16" s="19" customFormat="1" ht="20.25" x14ac:dyDescent="0.3">
      <c r="A165" s="29">
        <v>16</v>
      </c>
      <c r="B165" s="57" t="s">
        <v>202</v>
      </c>
      <c r="C165" s="58"/>
      <c r="D165" s="59"/>
      <c r="E165" s="66"/>
      <c r="F165" s="60"/>
      <c r="G165" s="56"/>
      <c r="H165" s="14"/>
      <c r="I165" s="14"/>
      <c r="J165" s="14"/>
      <c r="K165" s="15"/>
      <c r="L165" s="16"/>
      <c r="M165" s="17"/>
      <c r="N165" s="18"/>
      <c r="O165" s="18"/>
      <c r="P165" s="17"/>
    </row>
    <row r="166" spans="1:16" s="19" customFormat="1" ht="121.5" x14ac:dyDescent="0.3">
      <c r="A166" s="162">
        <f>+A165+0.01</f>
        <v>16.010000000000002</v>
      </c>
      <c r="B166" s="61" t="s">
        <v>71</v>
      </c>
      <c r="C166" s="62">
        <v>35</v>
      </c>
      <c r="D166" s="63" t="s">
        <v>72</v>
      </c>
      <c r="E166" s="62">
        <v>0</v>
      </c>
      <c r="F166" s="64">
        <f t="shared" ref="F166:F180" si="14">+ROUND(C166*E166,2)</f>
        <v>0</v>
      </c>
      <c r="G166" s="56"/>
      <c r="H166" s="14"/>
      <c r="I166" s="14"/>
      <c r="J166" s="14"/>
      <c r="K166" s="15"/>
      <c r="L166" s="16"/>
      <c r="M166" s="17"/>
      <c r="N166" s="18"/>
      <c r="O166" s="18"/>
      <c r="P166" s="17"/>
    </row>
    <row r="167" spans="1:16" s="19" customFormat="1" ht="122.25" thickBot="1" x14ac:dyDescent="0.35">
      <c r="A167" s="85">
        <f>+A166+0.01</f>
        <v>16.020000000000003</v>
      </c>
      <c r="B167" s="78" t="s">
        <v>73</v>
      </c>
      <c r="C167" s="79">
        <v>90</v>
      </c>
      <c r="D167" s="80" t="s">
        <v>72</v>
      </c>
      <c r="E167" s="62">
        <v>0</v>
      </c>
      <c r="F167" s="81">
        <f t="shared" si="14"/>
        <v>0</v>
      </c>
      <c r="G167" s="82"/>
      <c r="H167" s="14"/>
      <c r="I167" s="14"/>
      <c r="J167" s="14"/>
      <c r="K167" s="15"/>
      <c r="L167" s="16"/>
      <c r="M167" s="17"/>
      <c r="N167" s="18"/>
      <c r="O167" s="18"/>
      <c r="P167" s="17"/>
    </row>
    <row r="168" spans="1:16" s="19" customFormat="1" ht="121.5" x14ac:dyDescent="0.3">
      <c r="A168" s="230">
        <f t="shared" ref="A168:A180" si="15">+A167+0.01</f>
        <v>16.030000000000005</v>
      </c>
      <c r="B168" s="71" t="s">
        <v>74</v>
      </c>
      <c r="C168" s="72">
        <v>65</v>
      </c>
      <c r="D168" s="73" t="s">
        <v>72</v>
      </c>
      <c r="E168" s="62">
        <v>0</v>
      </c>
      <c r="F168" s="74">
        <f t="shared" si="14"/>
        <v>0</v>
      </c>
      <c r="G168" s="75"/>
      <c r="H168" s="14"/>
      <c r="I168" s="14"/>
      <c r="J168" s="14"/>
      <c r="K168" s="15"/>
      <c r="L168" s="16"/>
      <c r="M168" s="17"/>
      <c r="N168" s="18"/>
      <c r="O168" s="18"/>
      <c r="P168" s="17"/>
    </row>
    <row r="169" spans="1:16" s="19" customFormat="1" ht="121.5" x14ac:dyDescent="0.3">
      <c r="A169" s="162">
        <f t="shared" si="15"/>
        <v>16.040000000000006</v>
      </c>
      <c r="B169" s="61" t="s">
        <v>75</v>
      </c>
      <c r="C169" s="62">
        <v>80</v>
      </c>
      <c r="D169" s="63" t="s">
        <v>72</v>
      </c>
      <c r="E169" s="62">
        <v>0</v>
      </c>
      <c r="F169" s="64">
        <f t="shared" si="14"/>
        <v>0</v>
      </c>
      <c r="G169" s="69"/>
      <c r="H169" s="14"/>
      <c r="I169" s="14"/>
      <c r="J169" s="14"/>
      <c r="K169" s="15"/>
      <c r="L169" s="16"/>
      <c r="M169" s="17"/>
      <c r="N169" s="18"/>
      <c r="O169" s="18"/>
      <c r="P169" s="17"/>
    </row>
    <row r="170" spans="1:16" s="19" customFormat="1" ht="121.5" x14ac:dyDescent="0.3">
      <c r="A170" s="162">
        <f t="shared" si="15"/>
        <v>16.050000000000008</v>
      </c>
      <c r="B170" s="61" t="s">
        <v>76</v>
      </c>
      <c r="C170" s="62">
        <v>135</v>
      </c>
      <c r="D170" s="63" t="s">
        <v>72</v>
      </c>
      <c r="E170" s="62">
        <v>0</v>
      </c>
      <c r="F170" s="64">
        <f t="shared" si="14"/>
        <v>0</v>
      </c>
      <c r="G170" s="69"/>
      <c r="H170" s="14"/>
      <c r="I170" s="14"/>
      <c r="J170" s="14"/>
      <c r="K170" s="15"/>
      <c r="L170" s="16"/>
      <c r="M170" s="17"/>
      <c r="N170" s="18"/>
      <c r="O170" s="18"/>
      <c r="P170" s="17"/>
    </row>
    <row r="171" spans="1:16" s="19" customFormat="1" ht="121.5" x14ac:dyDescent="0.3">
      <c r="A171" s="162">
        <f t="shared" si="15"/>
        <v>16.060000000000009</v>
      </c>
      <c r="B171" s="61" t="s">
        <v>77</v>
      </c>
      <c r="C171" s="62">
        <v>115</v>
      </c>
      <c r="D171" s="63" t="s">
        <v>72</v>
      </c>
      <c r="E171" s="62">
        <v>0</v>
      </c>
      <c r="F171" s="64">
        <f t="shared" si="14"/>
        <v>0</v>
      </c>
      <c r="G171" s="69"/>
      <c r="H171" s="14"/>
      <c r="I171" s="14"/>
      <c r="J171" s="14"/>
      <c r="K171" s="15"/>
      <c r="L171" s="16"/>
      <c r="M171" s="17"/>
      <c r="N171" s="18"/>
      <c r="O171" s="18"/>
      <c r="P171" s="17"/>
    </row>
    <row r="172" spans="1:16" s="19" customFormat="1" ht="121.5" x14ac:dyDescent="0.3">
      <c r="A172" s="162">
        <f t="shared" si="15"/>
        <v>16.070000000000011</v>
      </c>
      <c r="B172" s="61" t="s">
        <v>78</v>
      </c>
      <c r="C172" s="62">
        <v>95</v>
      </c>
      <c r="D172" s="63" t="s">
        <v>72</v>
      </c>
      <c r="E172" s="62">
        <v>0</v>
      </c>
      <c r="F172" s="64">
        <f t="shared" si="14"/>
        <v>0</v>
      </c>
      <c r="G172" s="69"/>
      <c r="H172" s="14"/>
      <c r="I172" s="14"/>
      <c r="J172" s="14"/>
      <c r="K172" s="15"/>
      <c r="L172" s="16"/>
      <c r="M172" s="17"/>
      <c r="N172" s="18"/>
      <c r="O172" s="18"/>
      <c r="P172" s="17"/>
    </row>
    <row r="173" spans="1:16" s="19" customFormat="1" ht="121.5" x14ac:dyDescent="0.3">
      <c r="A173" s="162">
        <f t="shared" si="15"/>
        <v>16.080000000000013</v>
      </c>
      <c r="B173" s="61" t="s">
        <v>79</v>
      </c>
      <c r="C173" s="62">
        <v>85</v>
      </c>
      <c r="D173" s="63" t="s">
        <v>72</v>
      </c>
      <c r="E173" s="62">
        <v>0</v>
      </c>
      <c r="F173" s="64">
        <f t="shared" si="14"/>
        <v>0</v>
      </c>
      <c r="G173" s="69"/>
      <c r="H173" s="14"/>
      <c r="I173" s="14"/>
      <c r="J173" s="14"/>
      <c r="K173" s="15"/>
      <c r="L173" s="16"/>
      <c r="M173" s="17"/>
      <c r="N173" s="18"/>
      <c r="O173" s="18"/>
      <c r="P173" s="17"/>
    </row>
    <row r="174" spans="1:16" s="19" customFormat="1" ht="122.25" thickBot="1" x14ac:dyDescent="0.35">
      <c r="A174" s="85">
        <f t="shared" si="15"/>
        <v>16.090000000000014</v>
      </c>
      <c r="B174" s="78" t="s">
        <v>80</v>
      </c>
      <c r="C174" s="79">
        <v>155</v>
      </c>
      <c r="D174" s="80" t="s">
        <v>72</v>
      </c>
      <c r="E174" s="62">
        <v>0</v>
      </c>
      <c r="F174" s="81">
        <f t="shared" si="14"/>
        <v>0</v>
      </c>
      <c r="G174" s="82"/>
      <c r="H174" s="14"/>
      <c r="I174" s="14"/>
      <c r="J174" s="14"/>
      <c r="K174" s="15"/>
      <c r="L174" s="16"/>
      <c r="M174" s="17"/>
      <c r="N174" s="18"/>
      <c r="O174" s="18"/>
      <c r="P174" s="17"/>
    </row>
    <row r="175" spans="1:16" s="19" customFormat="1" ht="121.5" x14ac:dyDescent="0.3">
      <c r="A175" s="230">
        <f t="shared" si="15"/>
        <v>16.100000000000016</v>
      </c>
      <c r="B175" s="71" t="s">
        <v>81</v>
      </c>
      <c r="C175" s="72">
        <v>85</v>
      </c>
      <c r="D175" s="73" t="s">
        <v>72</v>
      </c>
      <c r="E175" s="62">
        <v>0</v>
      </c>
      <c r="F175" s="74">
        <f t="shared" si="14"/>
        <v>0</v>
      </c>
      <c r="G175" s="75"/>
      <c r="H175" s="14"/>
      <c r="I175" s="14"/>
      <c r="J175" s="14"/>
      <c r="K175" s="15"/>
      <c r="L175" s="16"/>
      <c r="M175" s="17"/>
      <c r="N175" s="18"/>
      <c r="O175" s="18"/>
      <c r="P175" s="17"/>
    </row>
    <row r="176" spans="1:16" s="19" customFormat="1" ht="121.5" x14ac:dyDescent="0.3">
      <c r="A176" s="162">
        <f t="shared" si="15"/>
        <v>16.110000000000017</v>
      </c>
      <c r="B176" s="61" t="s">
        <v>82</v>
      </c>
      <c r="C176" s="62">
        <v>105</v>
      </c>
      <c r="D176" s="63" t="s">
        <v>72</v>
      </c>
      <c r="E176" s="62">
        <v>0</v>
      </c>
      <c r="F176" s="64">
        <f t="shared" si="14"/>
        <v>0</v>
      </c>
      <c r="G176" s="69"/>
      <c r="H176" s="14"/>
      <c r="I176" s="14"/>
      <c r="J176" s="14"/>
      <c r="K176" s="15"/>
      <c r="L176" s="16"/>
      <c r="M176" s="17"/>
      <c r="N176" s="18"/>
      <c r="O176" s="18"/>
      <c r="P176" s="17"/>
    </row>
    <row r="177" spans="1:16" s="19" customFormat="1" ht="121.5" x14ac:dyDescent="0.3">
      <c r="A177" s="162">
        <f t="shared" si="15"/>
        <v>16.120000000000019</v>
      </c>
      <c r="B177" s="61" t="s">
        <v>83</v>
      </c>
      <c r="C177" s="62">
        <v>105</v>
      </c>
      <c r="D177" s="63" t="s">
        <v>72</v>
      </c>
      <c r="E177" s="62">
        <v>0</v>
      </c>
      <c r="F177" s="64">
        <f t="shared" si="14"/>
        <v>0</v>
      </c>
      <c r="G177" s="69"/>
      <c r="H177" s="14"/>
      <c r="I177" s="14"/>
      <c r="J177" s="14"/>
      <c r="K177" s="15"/>
      <c r="L177" s="16"/>
      <c r="M177" s="17"/>
      <c r="N177" s="18"/>
      <c r="O177" s="18"/>
      <c r="P177" s="17"/>
    </row>
    <row r="178" spans="1:16" s="19" customFormat="1" ht="121.5" x14ac:dyDescent="0.3">
      <c r="A178" s="162">
        <f t="shared" si="15"/>
        <v>16.13000000000002</v>
      </c>
      <c r="B178" s="61" t="s">
        <v>84</v>
      </c>
      <c r="C178" s="62">
        <v>40</v>
      </c>
      <c r="D178" s="63" t="s">
        <v>72</v>
      </c>
      <c r="E178" s="62">
        <v>0</v>
      </c>
      <c r="F178" s="64">
        <f t="shared" si="14"/>
        <v>0</v>
      </c>
      <c r="G178" s="69"/>
      <c r="H178" s="14"/>
      <c r="I178" s="14"/>
      <c r="J178" s="14"/>
      <c r="K178" s="15"/>
      <c r="L178" s="16"/>
      <c r="M178" s="17"/>
      <c r="N178" s="18"/>
      <c r="O178" s="18"/>
      <c r="P178" s="17"/>
    </row>
    <row r="179" spans="1:16" s="19" customFormat="1" ht="141.75" x14ac:dyDescent="0.3">
      <c r="A179" s="162">
        <f t="shared" si="15"/>
        <v>16.140000000000022</v>
      </c>
      <c r="B179" s="61" t="s">
        <v>85</v>
      </c>
      <c r="C179" s="62">
        <v>40</v>
      </c>
      <c r="D179" s="63" t="s">
        <v>72</v>
      </c>
      <c r="E179" s="62">
        <v>0</v>
      </c>
      <c r="F179" s="64">
        <f t="shared" si="14"/>
        <v>0</v>
      </c>
      <c r="G179" s="69"/>
      <c r="H179" s="14"/>
      <c r="I179" s="14"/>
      <c r="J179" s="14"/>
      <c r="K179" s="15"/>
      <c r="L179" s="16"/>
      <c r="M179" s="17"/>
      <c r="N179" s="18"/>
      <c r="O179" s="18"/>
      <c r="P179" s="17"/>
    </row>
    <row r="180" spans="1:16" s="19" customFormat="1" ht="141.75" x14ac:dyDescent="0.3">
      <c r="A180" s="162">
        <f t="shared" si="15"/>
        <v>16.150000000000023</v>
      </c>
      <c r="B180" s="61" t="s">
        <v>86</v>
      </c>
      <c r="C180" s="62">
        <v>25</v>
      </c>
      <c r="D180" s="63" t="s">
        <v>72</v>
      </c>
      <c r="E180" s="62">
        <v>0</v>
      </c>
      <c r="F180" s="64">
        <f t="shared" si="14"/>
        <v>0</v>
      </c>
      <c r="G180" s="69"/>
      <c r="H180" s="14"/>
      <c r="I180" s="14"/>
      <c r="J180" s="14"/>
      <c r="K180" s="15"/>
      <c r="L180" s="16"/>
      <c r="M180" s="17"/>
      <c r="N180" s="18"/>
      <c r="O180" s="18"/>
      <c r="P180" s="17"/>
    </row>
    <row r="181" spans="1:16" s="19" customFormat="1" ht="20.25" x14ac:dyDescent="0.3">
      <c r="A181" s="162"/>
      <c r="B181" s="53" t="s">
        <v>108</v>
      </c>
      <c r="C181" s="66"/>
      <c r="D181" s="67"/>
      <c r="E181" s="249"/>
      <c r="F181" s="68"/>
      <c r="G181" s="69">
        <f>SUM(F166:F180)</f>
        <v>0</v>
      </c>
      <c r="H181" s="14"/>
      <c r="I181" s="14"/>
      <c r="J181" s="14"/>
      <c r="K181" s="15"/>
      <c r="L181" s="16"/>
      <c r="M181" s="17"/>
      <c r="N181" s="18"/>
      <c r="O181" s="18"/>
      <c r="P181" s="17"/>
    </row>
    <row r="182" spans="1:16" s="19" customFormat="1" ht="18.75" x14ac:dyDescent="0.3">
      <c r="A182" s="202"/>
      <c r="B182" s="197"/>
      <c r="C182" s="184"/>
      <c r="D182" s="185"/>
      <c r="E182" s="250"/>
      <c r="F182" s="186"/>
      <c r="G182" s="198"/>
      <c r="H182" s="18"/>
      <c r="I182" s="17"/>
    </row>
    <row r="183" spans="1:16" s="19" customFormat="1" ht="30" customHeight="1" x14ac:dyDescent="0.3">
      <c r="A183" s="29">
        <v>17</v>
      </c>
      <c r="B183" s="57" t="s">
        <v>201</v>
      </c>
      <c r="C183" s="58"/>
      <c r="D183" s="59"/>
      <c r="E183" s="66"/>
      <c r="F183" s="60"/>
      <c r="G183" s="56"/>
      <c r="H183" s="14"/>
      <c r="I183" s="14"/>
      <c r="J183" s="14"/>
      <c r="K183" s="15"/>
      <c r="L183" s="16"/>
      <c r="M183" s="17"/>
      <c r="N183" s="18"/>
      <c r="O183" s="18"/>
      <c r="P183" s="17"/>
    </row>
    <row r="184" spans="1:16" s="19" customFormat="1" ht="41.25" thickBot="1" x14ac:dyDescent="0.35">
      <c r="A184" s="85">
        <f>+A183+0.01</f>
        <v>17.010000000000002</v>
      </c>
      <c r="B184" s="78" t="s">
        <v>87</v>
      </c>
      <c r="C184" s="86">
        <v>53</v>
      </c>
      <c r="D184" s="80" t="s">
        <v>22</v>
      </c>
      <c r="E184" s="79">
        <v>0</v>
      </c>
      <c r="F184" s="81">
        <f t="shared" ref="F184:F204" si="16">+ROUND(C184*E184,2)</f>
        <v>0</v>
      </c>
      <c r="G184" s="82"/>
      <c r="H184" s="14"/>
      <c r="I184" s="14"/>
      <c r="J184" s="14"/>
      <c r="K184" s="15"/>
      <c r="L184" s="16"/>
      <c r="M184" s="17"/>
      <c r="N184" s="18"/>
      <c r="O184" s="18"/>
      <c r="P184" s="17"/>
    </row>
    <row r="185" spans="1:16" s="19" customFormat="1" ht="41.25" thickBot="1" x14ac:dyDescent="0.35">
      <c r="A185" s="230">
        <f>+A184+0.01</f>
        <v>17.020000000000003</v>
      </c>
      <c r="B185" s="71" t="s">
        <v>88</v>
      </c>
      <c r="C185" s="87">
        <v>7</v>
      </c>
      <c r="D185" s="73" t="s">
        <v>22</v>
      </c>
      <c r="E185" s="79">
        <v>0</v>
      </c>
      <c r="F185" s="74">
        <f t="shared" si="16"/>
        <v>0</v>
      </c>
      <c r="G185" s="75"/>
      <c r="H185" s="14"/>
      <c r="I185" s="14"/>
      <c r="J185" s="14"/>
      <c r="K185" s="15"/>
      <c r="L185" s="16"/>
      <c r="M185" s="17"/>
      <c r="N185" s="18"/>
      <c r="O185" s="18"/>
      <c r="P185" s="17"/>
    </row>
    <row r="186" spans="1:16" s="19" customFormat="1" ht="41.25" thickBot="1" x14ac:dyDescent="0.35">
      <c r="A186" s="162">
        <f t="shared" ref="A186:A204" si="17">+A185+0.01</f>
        <v>17.030000000000005</v>
      </c>
      <c r="B186" s="61" t="s">
        <v>89</v>
      </c>
      <c r="C186" s="84">
        <v>7</v>
      </c>
      <c r="D186" s="63" t="s">
        <v>22</v>
      </c>
      <c r="E186" s="79">
        <v>0</v>
      </c>
      <c r="F186" s="64">
        <f t="shared" si="16"/>
        <v>0</v>
      </c>
      <c r="G186" s="69"/>
      <c r="H186" s="14"/>
      <c r="I186" s="14"/>
      <c r="J186" s="14"/>
      <c r="K186" s="15"/>
      <c r="L186" s="16"/>
      <c r="M186" s="17"/>
      <c r="N186" s="18"/>
      <c r="O186" s="18"/>
      <c r="P186" s="17"/>
    </row>
    <row r="187" spans="1:16" s="19" customFormat="1" ht="41.25" thickBot="1" x14ac:dyDescent="0.35">
      <c r="A187" s="162">
        <f t="shared" si="17"/>
        <v>17.040000000000006</v>
      </c>
      <c r="B187" s="61" t="s">
        <v>90</v>
      </c>
      <c r="C187" s="84">
        <v>15</v>
      </c>
      <c r="D187" s="63" t="s">
        <v>22</v>
      </c>
      <c r="E187" s="79">
        <v>0</v>
      </c>
      <c r="F187" s="64">
        <f t="shared" si="16"/>
        <v>0</v>
      </c>
      <c r="G187" s="69"/>
      <c r="H187" s="14"/>
      <c r="I187" s="14"/>
      <c r="J187" s="14"/>
      <c r="K187" s="15"/>
      <c r="L187" s="16"/>
      <c r="M187" s="17"/>
      <c r="N187" s="18"/>
      <c r="O187" s="18"/>
      <c r="P187" s="17"/>
    </row>
    <row r="188" spans="1:16" s="19" customFormat="1" ht="41.25" thickBot="1" x14ac:dyDescent="0.35">
      <c r="A188" s="162">
        <f t="shared" si="17"/>
        <v>17.050000000000008</v>
      </c>
      <c r="B188" s="61" t="s">
        <v>91</v>
      </c>
      <c r="C188" s="84">
        <v>27</v>
      </c>
      <c r="D188" s="63" t="s">
        <v>22</v>
      </c>
      <c r="E188" s="79">
        <v>0</v>
      </c>
      <c r="F188" s="64">
        <f t="shared" si="16"/>
        <v>0</v>
      </c>
      <c r="G188" s="69"/>
      <c r="H188" s="14"/>
      <c r="I188" s="14"/>
      <c r="J188" s="14"/>
      <c r="K188" s="15"/>
      <c r="L188" s="16"/>
      <c r="M188" s="17"/>
      <c r="N188" s="18"/>
      <c r="O188" s="18"/>
      <c r="P188" s="17"/>
    </row>
    <row r="189" spans="1:16" s="19" customFormat="1" ht="41.25" thickBot="1" x14ac:dyDescent="0.35">
      <c r="A189" s="162">
        <f t="shared" si="17"/>
        <v>17.060000000000009</v>
      </c>
      <c r="B189" s="61" t="s">
        <v>92</v>
      </c>
      <c r="C189" s="84">
        <v>12</v>
      </c>
      <c r="D189" s="63" t="s">
        <v>22</v>
      </c>
      <c r="E189" s="79">
        <v>0</v>
      </c>
      <c r="F189" s="64">
        <f t="shared" si="16"/>
        <v>0</v>
      </c>
      <c r="G189" s="69"/>
      <c r="H189" s="14"/>
      <c r="I189" s="14"/>
      <c r="J189" s="14"/>
      <c r="K189" s="15"/>
      <c r="L189" s="16"/>
      <c r="M189" s="17"/>
      <c r="N189" s="18"/>
      <c r="O189" s="18"/>
      <c r="P189" s="17"/>
    </row>
    <row r="190" spans="1:16" s="19" customFormat="1" ht="41.25" thickBot="1" x14ac:dyDescent="0.35">
      <c r="A190" s="162">
        <f t="shared" si="17"/>
        <v>17.070000000000011</v>
      </c>
      <c r="B190" s="61" t="s">
        <v>93</v>
      </c>
      <c r="C190" s="84">
        <v>4</v>
      </c>
      <c r="D190" s="63" t="s">
        <v>22</v>
      </c>
      <c r="E190" s="79">
        <v>0</v>
      </c>
      <c r="F190" s="64">
        <f t="shared" si="16"/>
        <v>0</v>
      </c>
      <c r="G190" s="69"/>
      <c r="H190" s="14"/>
      <c r="I190" s="14"/>
      <c r="J190" s="14"/>
      <c r="K190" s="15"/>
      <c r="L190" s="16"/>
      <c r="M190" s="17"/>
      <c r="N190" s="18"/>
      <c r="O190" s="18"/>
      <c r="P190" s="17"/>
    </row>
    <row r="191" spans="1:16" s="19" customFormat="1" ht="41.25" thickBot="1" x14ac:dyDescent="0.35">
      <c r="A191" s="162">
        <f t="shared" si="17"/>
        <v>17.080000000000013</v>
      </c>
      <c r="B191" s="61" t="s">
        <v>94</v>
      </c>
      <c r="C191" s="84">
        <v>1</v>
      </c>
      <c r="D191" s="63" t="s">
        <v>22</v>
      </c>
      <c r="E191" s="79">
        <v>0</v>
      </c>
      <c r="F191" s="64">
        <f t="shared" si="16"/>
        <v>0</v>
      </c>
      <c r="G191" s="69"/>
      <c r="H191" s="14"/>
      <c r="I191" s="14"/>
      <c r="J191" s="14"/>
      <c r="K191" s="15"/>
      <c r="L191" s="16"/>
      <c r="M191" s="17"/>
      <c r="N191" s="18"/>
      <c r="O191" s="18"/>
      <c r="P191" s="17"/>
    </row>
    <row r="192" spans="1:16" s="19" customFormat="1" ht="41.25" thickBot="1" x14ac:dyDescent="0.35">
      <c r="A192" s="162">
        <f t="shared" si="17"/>
        <v>17.090000000000014</v>
      </c>
      <c r="B192" s="61" t="s">
        <v>95</v>
      </c>
      <c r="C192" s="84">
        <v>8</v>
      </c>
      <c r="D192" s="63" t="s">
        <v>22</v>
      </c>
      <c r="E192" s="79">
        <v>0</v>
      </c>
      <c r="F192" s="64">
        <f t="shared" si="16"/>
        <v>0</v>
      </c>
      <c r="G192" s="69"/>
      <c r="H192" s="14"/>
      <c r="I192" s="14"/>
      <c r="J192" s="14"/>
      <c r="K192" s="15"/>
      <c r="L192" s="16"/>
      <c r="M192" s="17"/>
      <c r="N192" s="18"/>
      <c r="O192" s="18"/>
      <c r="P192" s="17"/>
    </row>
    <row r="193" spans="1:16" s="19" customFormat="1" ht="41.25" thickBot="1" x14ac:dyDescent="0.35">
      <c r="A193" s="162">
        <f t="shared" si="17"/>
        <v>17.100000000000016</v>
      </c>
      <c r="B193" s="61" t="s">
        <v>96</v>
      </c>
      <c r="C193" s="84">
        <v>143</v>
      </c>
      <c r="D193" s="63" t="s">
        <v>22</v>
      </c>
      <c r="E193" s="79">
        <v>0</v>
      </c>
      <c r="F193" s="64">
        <f t="shared" si="16"/>
        <v>0</v>
      </c>
      <c r="G193" s="69"/>
      <c r="H193" s="14"/>
      <c r="I193" s="14"/>
      <c r="J193" s="14"/>
      <c r="K193" s="15"/>
      <c r="L193" s="16"/>
      <c r="M193" s="17"/>
      <c r="N193" s="18"/>
      <c r="O193" s="18"/>
      <c r="P193" s="17"/>
    </row>
    <row r="194" spans="1:16" s="19" customFormat="1" ht="41.25" thickBot="1" x14ac:dyDescent="0.35">
      <c r="A194" s="162">
        <f t="shared" si="17"/>
        <v>17.110000000000017</v>
      </c>
      <c r="B194" s="61" t="s">
        <v>97</v>
      </c>
      <c r="C194" s="84">
        <v>4</v>
      </c>
      <c r="D194" s="63" t="s">
        <v>22</v>
      </c>
      <c r="E194" s="79">
        <v>0</v>
      </c>
      <c r="F194" s="64">
        <f t="shared" si="16"/>
        <v>0</v>
      </c>
      <c r="G194" s="69"/>
      <c r="H194" s="14"/>
      <c r="I194" s="14"/>
      <c r="J194" s="14"/>
      <c r="K194" s="15"/>
      <c r="L194" s="16"/>
      <c r="M194" s="17"/>
      <c r="N194" s="18"/>
      <c r="O194" s="18"/>
      <c r="P194" s="17"/>
    </row>
    <row r="195" spans="1:16" s="19" customFormat="1" ht="21" thickBot="1" x14ac:dyDescent="0.35">
      <c r="A195" s="162">
        <f t="shared" si="17"/>
        <v>17.120000000000019</v>
      </c>
      <c r="B195" s="61" t="s">
        <v>98</v>
      </c>
      <c r="C195" s="84">
        <v>6</v>
      </c>
      <c r="D195" s="63" t="s">
        <v>22</v>
      </c>
      <c r="E195" s="79">
        <v>0</v>
      </c>
      <c r="F195" s="64">
        <f t="shared" si="16"/>
        <v>0</v>
      </c>
      <c r="G195" s="69"/>
      <c r="H195" s="14"/>
      <c r="I195" s="14"/>
      <c r="J195" s="14"/>
      <c r="K195" s="15"/>
      <c r="L195" s="16"/>
      <c r="M195" s="17"/>
      <c r="N195" s="18"/>
      <c r="O195" s="18"/>
      <c r="P195" s="17"/>
    </row>
    <row r="196" spans="1:16" s="19" customFormat="1" ht="21" thickBot="1" x14ac:dyDescent="0.35">
      <c r="A196" s="162">
        <f t="shared" si="17"/>
        <v>17.13000000000002</v>
      </c>
      <c r="B196" s="61" t="s">
        <v>99</v>
      </c>
      <c r="C196" s="84">
        <v>6</v>
      </c>
      <c r="D196" s="63" t="s">
        <v>22</v>
      </c>
      <c r="E196" s="79">
        <v>0</v>
      </c>
      <c r="F196" s="64">
        <f t="shared" si="16"/>
        <v>0</v>
      </c>
      <c r="G196" s="69"/>
      <c r="H196" s="14"/>
      <c r="I196" s="14"/>
      <c r="J196" s="14"/>
      <c r="K196" s="15"/>
      <c r="L196" s="16"/>
      <c r="M196" s="17"/>
      <c r="N196" s="18"/>
      <c r="O196" s="18"/>
      <c r="P196" s="17"/>
    </row>
    <row r="197" spans="1:16" s="19" customFormat="1" ht="21" thickBot="1" x14ac:dyDescent="0.35">
      <c r="A197" s="162">
        <f t="shared" si="17"/>
        <v>17.140000000000022</v>
      </c>
      <c r="B197" s="61" t="s">
        <v>100</v>
      </c>
      <c r="C197" s="84">
        <v>70</v>
      </c>
      <c r="D197" s="63" t="s">
        <v>22</v>
      </c>
      <c r="E197" s="79">
        <v>0</v>
      </c>
      <c r="F197" s="64">
        <f t="shared" si="16"/>
        <v>0</v>
      </c>
      <c r="G197" s="69"/>
      <c r="H197" s="14"/>
      <c r="I197" s="14"/>
      <c r="J197" s="14"/>
      <c r="K197" s="15"/>
      <c r="L197" s="16"/>
      <c r="M197" s="17"/>
      <c r="N197" s="18"/>
      <c r="O197" s="18"/>
      <c r="P197" s="17"/>
    </row>
    <row r="198" spans="1:16" s="19" customFormat="1" ht="21" thickBot="1" x14ac:dyDescent="0.35">
      <c r="A198" s="162">
        <f t="shared" si="17"/>
        <v>17.150000000000023</v>
      </c>
      <c r="B198" s="61" t="s">
        <v>101</v>
      </c>
      <c r="C198" s="84">
        <v>7</v>
      </c>
      <c r="D198" s="63" t="s">
        <v>22</v>
      </c>
      <c r="E198" s="79">
        <v>0</v>
      </c>
      <c r="F198" s="64">
        <f t="shared" si="16"/>
        <v>0</v>
      </c>
      <c r="G198" s="69"/>
      <c r="H198" s="14"/>
      <c r="I198" s="14"/>
      <c r="J198" s="14"/>
      <c r="K198" s="15"/>
      <c r="L198" s="16"/>
      <c r="M198" s="17"/>
      <c r="N198" s="18"/>
      <c r="O198" s="18"/>
      <c r="P198" s="17"/>
    </row>
    <row r="199" spans="1:16" s="19" customFormat="1" ht="43.5" customHeight="1" thickBot="1" x14ac:dyDescent="0.35">
      <c r="A199" s="162">
        <f t="shared" si="17"/>
        <v>17.160000000000025</v>
      </c>
      <c r="B199" s="61" t="s">
        <v>102</v>
      </c>
      <c r="C199" s="84">
        <v>7</v>
      </c>
      <c r="D199" s="63" t="s">
        <v>22</v>
      </c>
      <c r="E199" s="79">
        <v>0</v>
      </c>
      <c r="F199" s="64">
        <f t="shared" si="16"/>
        <v>0</v>
      </c>
      <c r="G199" s="69"/>
      <c r="H199" s="14"/>
      <c r="I199" s="14"/>
      <c r="J199" s="14"/>
      <c r="K199" s="15"/>
      <c r="L199" s="16"/>
      <c r="M199" s="17"/>
      <c r="N199" s="18"/>
      <c r="O199" s="18"/>
      <c r="P199" s="17"/>
    </row>
    <row r="200" spans="1:16" s="19" customFormat="1" ht="43.5" customHeight="1" thickBot="1" x14ac:dyDescent="0.35">
      <c r="A200" s="162">
        <f t="shared" si="17"/>
        <v>17.170000000000027</v>
      </c>
      <c r="B200" s="61" t="s">
        <v>103</v>
      </c>
      <c r="C200" s="84">
        <v>1</v>
      </c>
      <c r="D200" s="63" t="s">
        <v>22</v>
      </c>
      <c r="E200" s="79">
        <v>0</v>
      </c>
      <c r="F200" s="64">
        <f t="shared" si="16"/>
        <v>0</v>
      </c>
      <c r="G200" s="69"/>
      <c r="H200" s="14"/>
      <c r="I200" s="14"/>
      <c r="J200" s="14"/>
      <c r="K200" s="15"/>
      <c r="L200" s="16"/>
      <c r="M200" s="17"/>
      <c r="N200" s="18"/>
      <c r="O200" s="18"/>
      <c r="P200" s="17"/>
    </row>
    <row r="201" spans="1:16" s="19" customFormat="1" ht="43.5" customHeight="1" thickBot="1" x14ac:dyDescent="0.35">
      <c r="A201" s="162">
        <f t="shared" si="17"/>
        <v>17.180000000000028</v>
      </c>
      <c r="B201" s="61" t="s">
        <v>104</v>
      </c>
      <c r="C201" s="84">
        <v>5</v>
      </c>
      <c r="D201" s="63" t="s">
        <v>22</v>
      </c>
      <c r="E201" s="79">
        <v>0</v>
      </c>
      <c r="F201" s="64">
        <f t="shared" si="16"/>
        <v>0</v>
      </c>
      <c r="G201" s="69"/>
      <c r="H201" s="14"/>
      <c r="I201" s="14"/>
      <c r="J201" s="14"/>
      <c r="K201" s="15"/>
      <c r="L201" s="16"/>
      <c r="M201" s="17"/>
      <c r="N201" s="18"/>
      <c r="O201" s="18"/>
      <c r="P201" s="17"/>
    </row>
    <row r="202" spans="1:16" s="19" customFormat="1" ht="45.75" customHeight="1" thickBot="1" x14ac:dyDescent="0.35">
      <c r="A202" s="162">
        <f t="shared" si="17"/>
        <v>17.19000000000003</v>
      </c>
      <c r="B202" s="61" t="s">
        <v>105</v>
      </c>
      <c r="C202" s="84">
        <v>1</v>
      </c>
      <c r="D202" s="63" t="s">
        <v>22</v>
      </c>
      <c r="E202" s="79">
        <v>0</v>
      </c>
      <c r="F202" s="64">
        <f t="shared" si="16"/>
        <v>0</v>
      </c>
      <c r="G202" s="69"/>
      <c r="H202" s="14"/>
      <c r="I202" s="14"/>
      <c r="J202" s="14"/>
      <c r="K202" s="15"/>
      <c r="L202" s="16"/>
      <c r="M202" s="17"/>
      <c r="N202" s="18"/>
      <c r="O202" s="18"/>
      <c r="P202" s="17"/>
    </row>
    <row r="203" spans="1:16" s="19" customFormat="1" ht="42.75" customHeight="1" thickBot="1" x14ac:dyDescent="0.35">
      <c r="A203" s="162">
        <f t="shared" si="17"/>
        <v>17.200000000000031</v>
      </c>
      <c r="B203" s="61" t="s">
        <v>106</v>
      </c>
      <c r="C203" s="84">
        <v>1</v>
      </c>
      <c r="D203" s="63" t="s">
        <v>22</v>
      </c>
      <c r="E203" s="79">
        <v>0</v>
      </c>
      <c r="F203" s="64">
        <f t="shared" si="16"/>
        <v>0</v>
      </c>
      <c r="G203" s="69"/>
      <c r="H203" s="14"/>
      <c r="I203" s="14"/>
      <c r="J203" s="14"/>
      <c r="K203" s="15"/>
      <c r="L203" s="16"/>
      <c r="M203" s="17"/>
      <c r="N203" s="18"/>
      <c r="O203" s="18"/>
      <c r="P203" s="17"/>
    </row>
    <row r="204" spans="1:16" s="19" customFormat="1" ht="42.75" customHeight="1" thickBot="1" x14ac:dyDescent="0.35">
      <c r="A204" s="162">
        <f t="shared" si="17"/>
        <v>17.210000000000033</v>
      </c>
      <c r="B204" s="61" t="s">
        <v>107</v>
      </c>
      <c r="C204" s="84">
        <v>2</v>
      </c>
      <c r="D204" s="63" t="s">
        <v>22</v>
      </c>
      <c r="E204" s="79">
        <v>0</v>
      </c>
      <c r="F204" s="64">
        <f t="shared" si="16"/>
        <v>0</v>
      </c>
      <c r="G204" s="69"/>
      <c r="H204" s="14"/>
      <c r="I204" s="14"/>
      <c r="J204" s="14"/>
      <c r="K204" s="15"/>
      <c r="L204" s="16"/>
      <c r="M204" s="17"/>
      <c r="N204" s="18"/>
      <c r="O204" s="18"/>
      <c r="P204" s="17"/>
    </row>
    <row r="205" spans="1:16" s="19" customFormat="1" ht="20.25" x14ac:dyDescent="0.3">
      <c r="A205" s="55"/>
      <c r="B205" s="61"/>
      <c r="C205" s="62"/>
      <c r="D205" s="63"/>
      <c r="E205" s="62"/>
      <c r="F205" s="64"/>
      <c r="G205" s="56"/>
      <c r="H205" s="14"/>
      <c r="I205" s="14"/>
      <c r="J205" s="14"/>
      <c r="K205" s="15"/>
      <c r="L205" s="16"/>
      <c r="M205" s="17"/>
      <c r="N205" s="18"/>
      <c r="O205" s="18"/>
      <c r="P205" s="17"/>
    </row>
    <row r="206" spans="1:16" s="19" customFormat="1" ht="20.25" x14ac:dyDescent="0.3">
      <c r="A206" s="65"/>
      <c r="B206" s="53" t="s">
        <v>131</v>
      </c>
      <c r="C206" s="66"/>
      <c r="D206" s="67"/>
      <c r="E206" s="249"/>
      <c r="F206" s="68"/>
      <c r="G206" s="69">
        <f>SUM(F184:F204)</f>
        <v>0</v>
      </c>
      <c r="H206" s="14"/>
      <c r="I206" s="14"/>
      <c r="J206" s="14"/>
      <c r="K206" s="15"/>
      <c r="L206" s="16"/>
      <c r="M206" s="17"/>
      <c r="N206" s="18"/>
      <c r="O206" s="18"/>
      <c r="P206" s="17"/>
    </row>
    <row r="207" spans="1:16" s="19" customFormat="1" ht="20.25" x14ac:dyDescent="0.3">
      <c r="A207" s="65"/>
      <c r="B207" s="53"/>
      <c r="C207" s="66"/>
      <c r="D207" s="67"/>
      <c r="E207" s="249"/>
      <c r="F207" s="68"/>
      <c r="G207" s="69"/>
      <c r="H207" s="14"/>
      <c r="I207" s="14"/>
      <c r="J207" s="14"/>
      <c r="K207" s="15"/>
      <c r="L207" s="16"/>
      <c r="M207" s="17"/>
      <c r="N207" s="18"/>
      <c r="O207" s="18"/>
      <c r="P207" s="17"/>
    </row>
    <row r="208" spans="1:16" s="19" customFormat="1" ht="30" customHeight="1" x14ac:dyDescent="0.3">
      <c r="A208" s="29">
        <v>18</v>
      </c>
      <c r="B208" s="57" t="s">
        <v>200</v>
      </c>
      <c r="C208" s="58"/>
      <c r="D208" s="59"/>
      <c r="E208" s="66"/>
      <c r="F208" s="60"/>
      <c r="G208" s="56"/>
      <c r="H208" s="14"/>
      <c r="I208" s="14"/>
      <c r="J208" s="14"/>
      <c r="K208" s="15"/>
      <c r="L208" s="16"/>
      <c r="M208" s="17"/>
      <c r="N208" s="18"/>
      <c r="O208" s="18"/>
      <c r="P208" s="17"/>
    </row>
    <row r="209" spans="1:16" s="19" customFormat="1" ht="21" thickBot="1" x14ac:dyDescent="0.35">
      <c r="A209" s="231">
        <f>+A208+0.01</f>
        <v>18.010000000000002</v>
      </c>
      <c r="B209" s="104" t="s">
        <v>259</v>
      </c>
      <c r="C209" s="232"/>
      <c r="D209" s="233"/>
      <c r="E209" s="251"/>
      <c r="F209" s="234"/>
      <c r="G209" s="226"/>
      <c r="H209" s="14"/>
      <c r="I209" s="14"/>
      <c r="J209" s="14"/>
      <c r="K209" s="15"/>
      <c r="L209" s="16"/>
      <c r="M209" s="17"/>
      <c r="N209" s="18"/>
      <c r="O209" s="18"/>
      <c r="P209" s="17"/>
    </row>
    <row r="210" spans="1:16" s="19" customFormat="1" ht="41.25" thickBot="1" x14ac:dyDescent="0.35">
      <c r="A210" s="227" t="s">
        <v>226</v>
      </c>
      <c r="B210" s="71" t="s">
        <v>109</v>
      </c>
      <c r="C210" s="72">
        <f>7+1</f>
        <v>8</v>
      </c>
      <c r="D210" s="95" t="s">
        <v>22</v>
      </c>
      <c r="E210" s="72">
        <v>0</v>
      </c>
      <c r="F210" s="74">
        <f t="shared" ref="F210:F217" si="18">+ROUND(C210*E210,2)</f>
        <v>0</v>
      </c>
      <c r="G210" s="75"/>
      <c r="H210" s="14"/>
      <c r="I210" s="14"/>
      <c r="J210" s="14"/>
      <c r="K210" s="15"/>
      <c r="L210" s="16"/>
      <c r="M210" s="17"/>
      <c r="N210" s="18"/>
      <c r="O210" s="18"/>
      <c r="P210" s="17"/>
    </row>
    <row r="211" spans="1:16" s="19" customFormat="1" ht="41.25" thickBot="1" x14ac:dyDescent="0.35">
      <c r="A211" s="55" t="s">
        <v>227</v>
      </c>
      <c r="B211" s="61" t="s">
        <v>110</v>
      </c>
      <c r="C211" s="62">
        <f>1+1</f>
        <v>2</v>
      </c>
      <c r="D211" s="89" t="s">
        <v>22</v>
      </c>
      <c r="E211" s="72">
        <v>0</v>
      </c>
      <c r="F211" s="64">
        <f t="shared" si="18"/>
        <v>0</v>
      </c>
      <c r="G211" s="69"/>
      <c r="H211" s="14"/>
      <c r="I211" s="14"/>
      <c r="J211" s="14"/>
      <c r="K211" s="15"/>
      <c r="L211" s="16"/>
      <c r="M211" s="17"/>
      <c r="N211" s="18"/>
      <c r="O211" s="18"/>
      <c r="P211" s="17"/>
    </row>
    <row r="212" spans="1:16" s="19" customFormat="1" ht="41.25" thickBot="1" x14ac:dyDescent="0.35">
      <c r="A212" s="55" t="s">
        <v>228</v>
      </c>
      <c r="B212" s="61" t="s">
        <v>111</v>
      </c>
      <c r="C212" s="62">
        <f>1+1</f>
        <v>2</v>
      </c>
      <c r="D212" s="89" t="s">
        <v>22</v>
      </c>
      <c r="E212" s="72">
        <v>0</v>
      </c>
      <c r="F212" s="64">
        <f t="shared" si="18"/>
        <v>0</v>
      </c>
      <c r="G212" s="69"/>
      <c r="H212" s="14"/>
      <c r="I212" s="14"/>
      <c r="J212" s="14"/>
      <c r="K212" s="15"/>
      <c r="L212" s="16"/>
      <c r="M212" s="17"/>
      <c r="N212" s="18"/>
      <c r="O212" s="18"/>
      <c r="P212" s="17"/>
    </row>
    <row r="213" spans="1:16" s="19" customFormat="1" ht="41.25" thickBot="1" x14ac:dyDescent="0.35">
      <c r="A213" s="55" t="s">
        <v>229</v>
      </c>
      <c r="B213" s="61" t="s">
        <v>112</v>
      </c>
      <c r="C213" s="62">
        <v>1</v>
      </c>
      <c r="D213" s="89" t="s">
        <v>22</v>
      </c>
      <c r="E213" s="72">
        <v>0</v>
      </c>
      <c r="F213" s="64">
        <f t="shared" si="18"/>
        <v>0</v>
      </c>
      <c r="G213" s="69"/>
      <c r="H213" s="14"/>
      <c r="I213" s="14"/>
      <c r="J213" s="14"/>
      <c r="K213" s="15"/>
      <c r="L213" s="16"/>
      <c r="M213" s="17"/>
      <c r="N213" s="18"/>
      <c r="O213" s="18"/>
      <c r="P213" s="17"/>
    </row>
    <row r="214" spans="1:16" s="19" customFormat="1" ht="41.25" thickBot="1" x14ac:dyDescent="0.35">
      <c r="A214" s="55" t="s">
        <v>230</v>
      </c>
      <c r="B214" s="61" t="s">
        <v>113</v>
      </c>
      <c r="C214" s="62">
        <v>1</v>
      </c>
      <c r="D214" s="89" t="s">
        <v>22</v>
      </c>
      <c r="E214" s="72">
        <v>0</v>
      </c>
      <c r="F214" s="64">
        <f t="shared" si="18"/>
        <v>0</v>
      </c>
      <c r="G214" s="69"/>
      <c r="H214" s="14"/>
      <c r="I214" s="14"/>
      <c r="J214" s="14"/>
      <c r="K214" s="15"/>
      <c r="L214" s="16"/>
      <c r="M214" s="17"/>
      <c r="N214" s="18"/>
      <c r="O214" s="18"/>
      <c r="P214" s="17"/>
    </row>
    <row r="215" spans="1:16" s="19" customFormat="1" ht="41.25" thickBot="1" x14ac:dyDescent="0.35">
      <c r="A215" s="55" t="s">
        <v>231</v>
      </c>
      <c r="B215" s="61" t="s">
        <v>114</v>
      </c>
      <c r="C215" s="62">
        <f>1+1</f>
        <v>2</v>
      </c>
      <c r="D215" s="89" t="s">
        <v>22</v>
      </c>
      <c r="E215" s="72">
        <v>0</v>
      </c>
      <c r="F215" s="64">
        <f t="shared" si="18"/>
        <v>0</v>
      </c>
      <c r="G215" s="69"/>
      <c r="H215" s="14"/>
      <c r="I215" s="14"/>
      <c r="J215" s="14"/>
      <c r="K215" s="15"/>
      <c r="L215" s="16"/>
      <c r="M215" s="17"/>
      <c r="N215" s="18"/>
      <c r="O215" s="18"/>
      <c r="P215" s="17"/>
    </row>
    <row r="216" spans="1:16" s="19" customFormat="1" ht="61.5" thickBot="1" x14ac:dyDescent="0.35">
      <c r="A216" s="55" t="s">
        <v>232</v>
      </c>
      <c r="B216" s="158" t="s">
        <v>199</v>
      </c>
      <c r="C216" s="84">
        <v>33</v>
      </c>
      <c r="D216" s="63" t="s">
        <v>115</v>
      </c>
      <c r="E216" s="72">
        <v>0</v>
      </c>
      <c r="F216" s="64">
        <f t="shared" si="18"/>
        <v>0</v>
      </c>
      <c r="G216" s="69"/>
      <c r="H216" s="14"/>
      <c r="I216" s="14"/>
      <c r="J216" s="14"/>
      <c r="K216" s="15"/>
      <c r="L216" s="16"/>
      <c r="M216" s="17"/>
      <c r="N216" s="18"/>
      <c r="O216" s="18"/>
      <c r="P216" s="17"/>
    </row>
    <row r="217" spans="1:16" s="19" customFormat="1" ht="41.25" thickBot="1" x14ac:dyDescent="0.35">
      <c r="A217" s="55" t="s">
        <v>233</v>
      </c>
      <c r="B217" s="158" t="s">
        <v>188</v>
      </c>
      <c r="C217" s="84">
        <v>6</v>
      </c>
      <c r="D217" s="63" t="s">
        <v>116</v>
      </c>
      <c r="E217" s="72">
        <v>0</v>
      </c>
      <c r="F217" s="64">
        <f t="shared" si="18"/>
        <v>0</v>
      </c>
      <c r="G217" s="69"/>
      <c r="H217" s="14"/>
      <c r="I217" s="14"/>
      <c r="J217" s="14"/>
      <c r="K217" s="15"/>
      <c r="L217" s="16"/>
      <c r="M217" s="17"/>
      <c r="N217" s="18"/>
      <c r="O217" s="18"/>
      <c r="P217" s="17"/>
    </row>
    <row r="218" spans="1:16" s="19" customFormat="1" ht="21" thickBot="1" x14ac:dyDescent="0.35">
      <c r="A218" s="65"/>
      <c r="B218" s="57"/>
      <c r="C218" s="90"/>
      <c r="D218" s="59"/>
      <c r="E218" s="72">
        <v>0</v>
      </c>
      <c r="F218" s="91">
        <f>+SUM(F210:F217)</f>
        <v>0</v>
      </c>
      <c r="G218" s="69"/>
      <c r="H218" s="14"/>
      <c r="I218" s="14"/>
      <c r="J218" s="14"/>
      <c r="K218" s="15"/>
      <c r="L218" s="16"/>
      <c r="M218" s="17"/>
      <c r="N218" s="18"/>
      <c r="O218" s="18"/>
      <c r="P218" s="17"/>
    </row>
    <row r="219" spans="1:16" s="19" customFormat="1" ht="21" thickBot="1" x14ac:dyDescent="0.35">
      <c r="A219" s="203">
        <f>+A209+0.01</f>
        <v>18.020000000000003</v>
      </c>
      <c r="B219" s="57" t="s">
        <v>333</v>
      </c>
      <c r="C219" s="90"/>
      <c r="D219" s="59"/>
      <c r="E219" s="72">
        <v>0</v>
      </c>
      <c r="F219" s="60"/>
      <c r="G219" s="69"/>
      <c r="H219" s="14"/>
      <c r="I219" s="14"/>
      <c r="J219" s="14"/>
      <c r="K219" s="15"/>
      <c r="L219" s="16"/>
      <c r="M219" s="17"/>
      <c r="N219" s="18"/>
      <c r="O219" s="18"/>
      <c r="P219" s="17"/>
    </row>
    <row r="220" spans="1:16" s="19" customFormat="1" ht="21" thickBot="1" x14ac:dyDescent="0.35">
      <c r="A220" s="76" t="s">
        <v>234</v>
      </c>
      <c r="B220" s="61" t="s">
        <v>311</v>
      </c>
      <c r="C220" s="62">
        <v>70</v>
      </c>
      <c r="D220" s="63" t="s">
        <v>117</v>
      </c>
      <c r="E220" s="72">
        <v>0</v>
      </c>
      <c r="F220" s="64">
        <f t="shared" ref="F220:F237" si="19">+ROUND(C220*E220,2)</f>
        <v>0</v>
      </c>
      <c r="G220" s="69"/>
      <c r="H220" s="14"/>
      <c r="I220" s="14"/>
      <c r="J220" s="14"/>
      <c r="K220" s="15"/>
      <c r="L220" s="16"/>
      <c r="M220" s="17"/>
      <c r="N220" s="18"/>
      <c r="O220" s="18"/>
      <c r="P220" s="17"/>
    </row>
    <row r="221" spans="1:16" s="19" customFormat="1" ht="21" thickBot="1" x14ac:dyDescent="0.35">
      <c r="A221" s="76" t="s">
        <v>235</v>
      </c>
      <c r="B221" s="61" t="s">
        <v>118</v>
      </c>
      <c r="C221" s="62">
        <v>14</v>
      </c>
      <c r="D221" s="63" t="s">
        <v>22</v>
      </c>
      <c r="E221" s="72">
        <v>0</v>
      </c>
      <c r="F221" s="64">
        <f t="shared" si="19"/>
        <v>0</v>
      </c>
      <c r="G221" s="69"/>
      <c r="H221" s="14"/>
      <c r="I221" s="14"/>
      <c r="J221" s="14"/>
      <c r="K221" s="15"/>
      <c r="L221" s="16"/>
      <c r="M221" s="17"/>
      <c r="N221" s="18"/>
      <c r="O221" s="18"/>
      <c r="P221" s="17"/>
    </row>
    <row r="222" spans="1:16" s="19" customFormat="1" ht="21" thickBot="1" x14ac:dyDescent="0.35">
      <c r="A222" s="76" t="s">
        <v>236</v>
      </c>
      <c r="B222" s="61" t="s">
        <v>119</v>
      </c>
      <c r="C222" s="62">
        <v>9</v>
      </c>
      <c r="D222" s="63" t="s">
        <v>22</v>
      </c>
      <c r="E222" s="72">
        <v>0</v>
      </c>
      <c r="F222" s="64">
        <f t="shared" si="19"/>
        <v>0</v>
      </c>
      <c r="G222" s="69"/>
      <c r="H222" s="14"/>
      <c r="I222" s="14"/>
      <c r="J222" s="14"/>
      <c r="K222" s="15"/>
      <c r="L222" s="16"/>
      <c r="M222" s="17"/>
      <c r="N222" s="18"/>
      <c r="O222" s="18"/>
      <c r="P222" s="17"/>
    </row>
    <row r="223" spans="1:16" s="19" customFormat="1" ht="41.25" thickBot="1" x14ac:dyDescent="0.35">
      <c r="A223" s="76" t="s">
        <v>237</v>
      </c>
      <c r="B223" s="61" t="s">
        <v>312</v>
      </c>
      <c r="C223" s="62">
        <v>250</v>
      </c>
      <c r="D223" s="63" t="s">
        <v>43</v>
      </c>
      <c r="E223" s="72">
        <v>0</v>
      </c>
      <c r="F223" s="64">
        <f t="shared" si="19"/>
        <v>0</v>
      </c>
      <c r="G223" s="69"/>
      <c r="H223" s="14"/>
      <c r="I223" s="14"/>
      <c r="J223" s="14"/>
      <c r="K223" s="15"/>
      <c r="L223" s="16"/>
      <c r="M223" s="17"/>
      <c r="N223" s="18"/>
      <c r="O223" s="18"/>
      <c r="P223" s="17"/>
    </row>
    <row r="224" spans="1:16" s="19" customFormat="1" ht="41.25" thickBot="1" x14ac:dyDescent="0.35">
      <c r="A224" s="76" t="s">
        <v>260</v>
      </c>
      <c r="B224" s="61" t="s">
        <v>313</v>
      </c>
      <c r="C224" s="62">
        <v>250</v>
      </c>
      <c r="D224" s="63" t="s">
        <v>43</v>
      </c>
      <c r="E224" s="72">
        <v>0</v>
      </c>
      <c r="F224" s="64">
        <f t="shared" si="19"/>
        <v>0</v>
      </c>
      <c r="G224" s="69"/>
      <c r="H224" s="14"/>
      <c r="I224" s="14"/>
      <c r="J224" s="14"/>
      <c r="K224" s="15"/>
      <c r="L224" s="16"/>
      <c r="M224" s="17"/>
      <c r="N224" s="18"/>
      <c r="O224" s="18"/>
      <c r="P224" s="17"/>
    </row>
    <row r="225" spans="1:16" s="19" customFormat="1" ht="41.25" thickBot="1" x14ac:dyDescent="0.35">
      <c r="A225" s="76" t="s">
        <v>261</v>
      </c>
      <c r="B225" s="61" t="s">
        <v>314</v>
      </c>
      <c r="C225" s="62">
        <v>220</v>
      </c>
      <c r="D225" s="63" t="s">
        <v>43</v>
      </c>
      <c r="E225" s="72">
        <v>0</v>
      </c>
      <c r="F225" s="64">
        <f t="shared" si="19"/>
        <v>0</v>
      </c>
      <c r="G225" s="69"/>
      <c r="H225" s="14"/>
      <c r="I225" s="14"/>
      <c r="J225" s="14"/>
      <c r="K225" s="15"/>
      <c r="L225" s="16"/>
      <c r="M225" s="17"/>
      <c r="N225" s="18"/>
      <c r="O225" s="18"/>
      <c r="P225" s="17"/>
    </row>
    <row r="226" spans="1:16" s="19" customFormat="1" ht="41.25" thickBot="1" x14ac:dyDescent="0.35">
      <c r="A226" s="76" t="s">
        <v>262</v>
      </c>
      <c r="B226" s="61" t="s">
        <v>315</v>
      </c>
      <c r="C226" s="62">
        <v>280</v>
      </c>
      <c r="D226" s="63" t="s">
        <v>43</v>
      </c>
      <c r="E226" s="72">
        <v>0</v>
      </c>
      <c r="F226" s="64">
        <f t="shared" si="19"/>
        <v>0</v>
      </c>
      <c r="G226" s="69"/>
      <c r="H226" s="14"/>
      <c r="I226" s="14"/>
      <c r="J226" s="14"/>
      <c r="K226" s="15"/>
      <c r="L226" s="16"/>
      <c r="M226" s="17"/>
      <c r="N226" s="18"/>
      <c r="O226" s="18"/>
      <c r="P226" s="17"/>
    </row>
    <row r="227" spans="1:16" s="19" customFormat="1" ht="41.25" thickBot="1" x14ac:dyDescent="0.35">
      <c r="A227" s="76" t="s">
        <v>263</v>
      </c>
      <c r="B227" s="61" t="s">
        <v>316</v>
      </c>
      <c r="C227" s="62">
        <v>60</v>
      </c>
      <c r="D227" s="63" t="s">
        <v>43</v>
      </c>
      <c r="E227" s="72">
        <v>0</v>
      </c>
      <c r="F227" s="64">
        <f t="shared" si="19"/>
        <v>0</v>
      </c>
      <c r="G227" s="69"/>
      <c r="H227" s="14"/>
      <c r="I227" s="14"/>
      <c r="J227" s="14"/>
      <c r="K227" s="15"/>
      <c r="L227" s="16"/>
      <c r="M227" s="17"/>
      <c r="N227" s="18"/>
      <c r="O227" s="18"/>
      <c r="P227" s="17"/>
    </row>
    <row r="228" spans="1:16" s="19" customFormat="1" ht="21" thickBot="1" x14ac:dyDescent="0.35">
      <c r="A228" s="76" t="s">
        <v>264</v>
      </c>
      <c r="B228" s="61" t="s">
        <v>120</v>
      </c>
      <c r="C228" s="62">
        <v>265</v>
      </c>
      <c r="D228" s="63" t="s">
        <v>43</v>
      </c>
      <c r="E228" s="72">
        <v>0</v>
      </c>
      <c r="F228" s="64">
        <f t="shared" si="19"/>
        <v>0</v>
      </c>
      <c r="G228" s="69"/>
      <c r="H228" s="14"/>
      <c r="I228" s="14"/>
      <c r="J228" s="14"/>
      <c r="K228" s="15"/>
      <c r="L228" s="16"/>
      <c r="M228" s="17"/>
      <c r="N228" s="18"/>
      <c r="O228" s="18"/>
      <c r="P228" s="17"/>
    </row>
    <row r="229" spans="1:16" s="19" customFormat="1" ht="21" thickBot="1" x14ac:dyDescent="0.35">
      <c r="A229" s="76" t="s">
        <v>265</v>
      </c>
      <c r="B229" s="61" t="s">
        <v>121</v>
      </c>
      <c r="C229" s="62">
        <v>30</v>
      </c>
      <c r="D229" s="63" t="s">
        <v>43</v>
      </c>
      <c r="E229" s="72">
        <v>0</v>
      </c>
      <c r="F229" s="64">
        <f t="shared" si="19"/>
        <v>0</v>
      </c>
      <c r="G229" s="69"/>
      <c r="H229" s="14"/>
      <c r="I229" s="14"/>
      <c r="J229" s="14"/>
      <c r="K229" s="15"/>
      <c r="L229" s="16"/>
      <c r="M229" s="17"/>
      <c r="N229" s="18"/>
      <c r="O229" s="18"/>
      <c r="P229" s="17"/>
    </row>
    <row r="230" spans="1:16" s="19" customFormat="1" ht="21" thickBot="1" x14ac:dyDescent="0.35">
      <c r="A230" s="76" t="s">
        <v>266</v>
      </c>
      <c r="B230" s="61" t="s">
        <v>122</v>
      </c>
      <c r="C230" s="62">
        <v>18</v>
      </c>
      <c r="D230" s="63" t="s">
        <v>22</v>
      </c>
      <c r="E230" s="72">
        <v>0</v>
      </c>
      <c r="F230" s="64">
        <f t="shared" si="19"/>
        <v>0</v>
      </c>
      <c r="G230" s="69"/>
      <c r="H230" s="14"/>
      <c r="I230" s="14"/>
      <c r="J230" s="14"/>
      <c r="K230" s="15"/>
      <c r="L230" s="16"/>
      <c r="M230" s="17"/>
      <c r="N230" s="18"/>
      <c r="O230" s="18"/>
      <c r="P230" s="17"/>
    </row>
    <row r="231" spans="1:16" s="19" customFormat="1" ht="21" thickBot="1" x14ac:dyDescent="0.35">
      <c r="A231" s="76" t="s">
        <v>267</v>
      </c>
      <c r="B231" s="61" t="s">
        <v>123</v>
      </c>
      <c r="C231" s="62">
        <v>11</v>
      </c>
      <c r="D231" s="63" t="s">
        <v>22</v>
      </c>
      <c r="E231" s="72">
        <v>0</v>
      </c>
      <c r="F231" s="64">
        <f t="shared" si="19"/>
        <v>0</v>
      </c>
      <c r="G231" s="69"/>
      <c r="H231" s="14"/>
      <c r="I231" s="14"/>
      <c r="J231" s="14"/>
      <c r="K231" s="15"/>
      <c r="L231" s="16"/>
      <c r="M231" s="17"/>
      <c r="N231" s="18"/>
      <c r="O231" s="18"/>
      <c r="P231" s="17"/>
    </row>
    <row r="232" spans="1:16" s="19" customFormat="1" ht="21" thickBot="1" x14ac:dyDescent="0.35">
      <c r="A232" s="76" t="s">
        <v>268</v>
      </c>
      <c r="B232" s="61" t="s">
        <v>124</v>
      </c>
      <c r="C232" s="62">
        <v>12</v>
      </c>
      <c r="D232" s="63" t="s">
        <v>22</v>
      </c>
      <c r="E232" s="72">
        <v>0</v>
      </c>
      <c r="F232" s="64">
        <f t="shared" si="19"/>
        <v>0</v>
      </c>
      <c r="G232" s="69"/>
      <c r="H232" s="14"/>
      <c r="I232" s="14"/>
      <c r="J232" s="14"/>
      <c r="K232" s="15"/>
      <c r="L232" s="16"/>
      <c r="M232" s="17"/>
      <c r="N232" s="18"/>
      <c r="O232" s="18"/>
      <c r="P232" s="17"/>
    </row>
    <row r="233" spans="1:16" s="19" customFormat="1" ht="21" thickBot="1" x14ac:dyDescent="0.35">
      <c r="A233" s="76" t="s">
        <v>269</v>
      </c>
      <c r="B233" s="61" t="s">
        <v>125</v>
      </c>
      <c r="C233" s="62">
        <v>8</v>
      </c>
      <c r="D233" s="63" t="s">
        <v>22</v>
      </c>
      <c r="E233" s="72">
        <v>0</v>
      </c>
      <c r="F233" s="64">
        <f t="shared" si="19"/>
        <v>0</v>
      </c>
      <c r="G233" s="69"/>
      <c r="H233" s="14"/>
      <c r="I233" s="14"/>
      <c r="J233" s="14"/>
      <c r="K233" s="15"/>
      <c r="L233" s="16"/>
      <c r="M233" s="17"/>
      <c r="N233" s="18"/>
      <c r="O233" s="18"/>
      <c r="P233" s="17"/>
    </row>
    <row r="234" spans="1:16" s="19" customFormat="1" ht="21" thickBot="1" x14ac:dyDescent="0.35">
      <c r="A234" s="76" t="s">
        <v>270</v>
      </c>
      <c r="B234" s="61" t="s">
        <v>126</v>
      </c>
      <c r="C234" s="62">
        <v>4</v>
      </c>
      <c r="D234" s="63" t="s">
        <v>22</v>
      </c>
      <c r="E234" s="72">
        <v>0</v>
      </c>
      <c r="F234" s="64">
        <f t="shared" si="19"/>
        <v>0</v>
      </c>
      <c r="G234" s="69"/>
      <c r="H234" s="14"/>
      <c r="I234" s="14"/>
      <c r="J234" s="14"/>
      <c r="K234" s="15"/>
      <c r="L234" s="16"/>
      <c r="M234" s="17"/>
      <c r="N234" s="18"/>
      <c r="O234" s="18"/>
      <c r="P234" s="17"/>
    </row>
    <row r="235" spans="1:16" s="19" customFormat="1" ht="21" thickBot="1" x14ac:dyDescent="0.35">
      <c r="A235" s="76" t="s">
        <v>271</v>
      </c>
      <c r="B235" s="61" t="s">
        <v>127</v>
      </c>
      <c r="C235" s="62">
        <v>8</v>
      </c>
      <c r="D235" s="63" t="s">
        <v>22</v>
      </c>
      <c r="E235" s="72">
        <v>0</v>
      </c>
      <c r="F235" s="64">
        <f t="shared" si="19"/>
        <v>0</v>
      </c>
      <c r="G235" s="69"/>
      <c r="H235" s="14"/>
      <c r="I235" s="14"/>
      <c r="J235" s="14"/>
      <c r="K235" s="15"/>
      <c r="L235" s="16"/>
      <c r="M235" s="17"/>
      <c r="N235" s="18"/>
      <c r="O235" s="18"/>
      <c r="P235" s="17"/>
    </row>
    <row r="236" spans="1:16" s="19" customFormat="1" ht="21" thickBot="1" x14ac:dyDescent="0.35">
      <c r="A236" s="76" t="s">
        <v>272</v>
      </c>
      <c r="B236" s="61" t="s">
        <v>128</v>
      </c>
      <c r="C236" s="62">
        <v>1</v>
      </c>
      <c r="D236" s="63" t="s">
        <v>22</v>
      </c>
      <c r="E236" s="72">
        <v>0</v>
      </c>
      <c r="F236" s="64">
        <f t="shared" si="19"/>
        <v>0</v>
      </c>
      <c r="G236" s="69"/>
      <c r="H236" s="14"/>
      <c r="I236" s="14"/>
      <c r="J236" s="14"/>
      <c r="K236" s="15"/>
      <c r="L236" s="16"/>
      <c r="M236" s="17"/>
      <c r="N236" s="18"/>
      <c r="O236" s="18"/>
      <c r="P236" s="17"/>
    </row>
    <row r="237" spans="1:16" s="19" customFormat="1" ht="20.25" x14ac:dyDescent="0.3">
      <c r="A237" s="76" t="s">
        <v>273</v>
      </c>
      <c r="B237" s="61" t="s">
        <v>129</v>
      </c>
      <c r="C237" s="62">
        <v>40</v>
      </c>
      <c r="D237" s="63" t="s">
        <v>43</v>
      </c>
      <c r="E237" s="72">
        <v>0</v>
      </c>
      <c r="F237" s="64">
        <f t="shared" si="19"/>
        <v>0</v>
      </c>
      <c r="G237" s="69"/>
      <c r="H237" s="14"/>
      <c r="I237" s="14"/>
      <c r="J237" s="14"/>
      <c r="K237" s="15"/>
      <c r="L237" s="16"/>
      <c r="M237" s="17"/>
      <c r="N237" s="18"/>
      <c r="O237" s="18"/>
      <c r="P237" s="17"/>
    </row>
    <row r="238" spans="1:16" s="19" customFormat="1" ht="20.25" x14ac:dyDescent="0.3">
      <c r="A238" s="76"/>
      <c r="B238" s="57"/>
      <c r="C238" s="84"/>
      <c r="D238" s="63"/>
      <c r="E238" s="62"/>
      <c r="F238" s="91">
        <f>+SUM(F220:F237)</f>
        <v>0</v>
      </c>
      <c r="G238" s="69"/>
      <c r="H238" s="14"/>
      <c r="I238" s="14"/>
      <c r="J238" s="14"/>
      <c r="K238" s="15"/>
      <c r="L238" s="16"/>
      <c r="M238" s="17"/>
      <c r="N238" s="18"/>
      <c r="O238" s="18"/>
      <c r="P238" s="17"/>
    </row>
    <row r="239" spans="1:16" s="19" customFormat="1" ht="21" thickBot="1" x14ac:dyDescent="0.35">
      <c r="A239" s="171">
        <f>+A219+0.01</f>
        <v>18.030000000000005</v>
      </c>
      <c r="B239" s="104" t="s">
        <v>130</v>
      </c>
      <c r="C239" s="86"/>
      <c r="D239" s="80"/>
      <c r="E239" s="79"/>
      <c r="F239" s="234"/>
      <c r="G239" s="82"/>
      <c r="H239" s="14"/>
      <c r="I239" s="14"/>
      <c r="J239" s="14"/>
      <c r="K239" s="15"/>
      <c r="L239" s="16"/>
      <c r="M239" s="17"/>
      <c r="N239" s="18"/>
      <c r="O239" s="18"/>
      <c r="P239" s="17"/>
    </row>
    <row r="240" spans="1:16" s="19" customFormat="1" ht="21" thickBot="1" x14ac:dyDescent="0.35">
      <c r="A240" s="70" t="s">
        <v>274</v>
      </c>
      <c r="B240" s="235" t="s">
        <v>118</v>
      </c>
      <c r="C240" s="87">
        <v>1</v>
      </c>
      <c r="D240" s="73" t="s">
        <v>22</v>
      </c>
      <c r="E240" s="72">
        <v>0</v>
      </c>
      <c r="F240" s="74">
        <f t="shared" ref="F240:F249" si="20">+ROUND(C240*E240,2)</f>
        <v>0</v>
      </c>
      <c r="G240" s="75"/>
      <c r="H240" s="14"/>
      <c r="I240" s="14"/>
      <c r="J240" s="14"/>
      <c r="K240" s="15"/>
      <c r="L240" s="16"/>
      <c r="M240" s="17"/>
      <c r="N240" s="18"/>
      <c r="O240" s="18"/>
      <c r="P240" s="17"/>
    </row>
    <row r="241" spans="1:16" s="19" customFormat="1" ht="41.25" thickBot="1" x14ac:dyDescent="0.35">
      <c r="A241" s="76" t="s">
        <v>275</v>
      </c>
      <c r="B241" s="61" t="s">
        <v>312</v>
      </c>
      <c r="C241" s="84">
        <v>32</v>
      </c>
      <c r="D241" s="63" t="s">
        <v>43</v>
      </c>
      <c r="E241" s="72">
        <v>0</v>
      </c>
      <c r="F241" s="64">
        <f t="shared" si="20"/>
        <v>0</v>
      </c>
      <c r="G241" s="69"/>
      <c r="H241" s="14"/>
      <c r="I241" s="14"/>
      <c r="J241" s="14"/>
      <c r="K241" s="15"/>
      <c r="L241" s="16"/>
      <c r="M241" s="17"/>
      <c r="N241" s="18"/>
      <c r="O241" s="18"/>
      <c r="P241" s="17"/>
    </row>
    <row r="242" spans="1:16" s="19" customFormat="1" ht="41.25" thickBot="1" x14ac:dyDescent="0.35">
      <c r="A242" s="76" t="s">
        <v>276</v>
      </c>
      <c r="B242" s="61" t="s">
        <v>313</v>
      </c>
      <c r="C242" s="84">
        <v>32</v>
      </c>
      <c r="D242" s="63" t="s">
        <v>43</v>
      </c>
      <c r="E242" s="72">
        <v>0</v>
      </c>
      <c r="F242" s="64">
        <f t="shared" si="20"/>
        <v>0</v>
      </c>
      <c r="G242" s="69"/>
      <c r="H242" s="14"/>
      <c r="I242" s="14"/>
      <c r="J242" s="14"/>
      <c r="K242" s="15"/>
      <c r="L242" s="16"/>
      <c r="M242" s="17"/>
      <c r="N242" s="18"/>
      <c r="O242" s="18"/>
      <c r="P242" s="17"/>
    </row>
    <row r="243" spans="1:16" s="19" customFormat="1" ht="21" thickBot="1" x14ac:dyDescent="0.35">
      <c r="A243" s="76" t="s">
        <v>340</v>
      </c>
      <c r="B243" s="92" t="s">
        <v>120</v>
      </c>
      <c r="C243" s="84">
        <v>32</v>
      </c>
      <c r="D243" s="63" t="s">
        <v>43</v>
      </c>
      <c r="E243" s="72">
        <v>0</v>
      </c>
      <c r="F243" s="64">
        <f t="shared" si="20"/>
        <v>0</v>
      </c>
      <c r="G243" s="69"/>
      <c r="H243" s="14"/>
      <c r="I243" s="14"/>
      <c r="J243" s="14"/>
      <c r="K243" s="15"/>
      <c r="L243" s="16"/>
      <c r="M243" s="17"/>
      <c r="N243" s="18"/>
      <c r="O243" s="18"/>
      <c r="P243" s="17"/>
    </row>
    <row r="244" spans="1:16" s="19" customFormat="1" ht="21" thickBot="1" x14ac:dyDescent="0.35">
      <c r="A244" s="76" t="s">
        <v>341</v>
      </c>
      <c r="B244" s="92" t="s">
        <v>256</v>
      </c>
      <c r="C244" s="84">
        <v>3</v>
      </c>
      <c r="D244" s="63" t="s">
        <v>22</v>
      </c>
      <c r="E244" s="72">
        <v>0</v>
      </c>
      <c r="F244" s="64">
        <f t="shared" si="20"/>
        <v>0</v>
      </c>
      <c r="G244" s="69"/>
      <c r="H244" s="14"/>
      <c r="I244" s="14"/>
      <c r="J244" s="14"/>
      <c r="K244" s="15"/>
      <c r="L244" s="16"/>
      <c r="M244" s="17"/>
      <c r="N244" s="18"/>
      <c r="O244" s="18"/>
      <c r="P244" s="17"/>
    </row>
    <row r="245" spans="1:16" s="19" customFormat="1" ht="21" thickBot="1" x14ac:dyDescent="0.35">
      <c r="A245" s="76" t="s">
        <v>277</v>
      </c>
      <c r="B245" s="92" t="s">
        <v>257</v>
      </c>
      <c r="C245" s="84">
        <v>5</v>
      </c>
      <c r="D245" s="63" t="s">
        <v>22</v>
      </c>
      <c r="E245" s="72">
        <v>0</v>
      </c>
      <c r="F245" s="64">
        <f t="shared" si="20"/>
        <v>0</v>
      </c>
      <c r="G245" s="69"/>
      <c r="H245" s="14"/>
      <c r="I245" s="14"/>
      <c r="J245" s="14"/>
      <c r="K245" s="15"/>
      <c r="L245" s="16"/>
      <c r="M245" s="17"/>
      <c r="N245" s="18"/>
      <c r="O245" s="18"/>
      <c r="P245" s="17"/>
    </row>
    <row r="246" spans="1:16" s="19" customFormat="1" ht="21" thickBot="1" x14ac:dyDescent="0.35">
      <c r="A246" s="76" t="s">
        <v>278</v>
      </c>
      <c r="B246" s="92" t="s">
        <v>258</v>
      </c>
      <c r="C246" s="84">
        <v>4</v>
      </c>
      <c r="D246" s="63" t="s">
        <v>22</v>
      </c>
      <c r="E246" s="72">
        <v>0</v>
      </c>
      <c r="F246" s="64">
        <f t="shared" si="20"/>
        <v>0</v>
      </c>
      <c r="G246" s="69"/>
      <c r="H246" s="14"/>
      <c r="I246" s="14"/>
      <c r="J246" s="14"/>
      <c r="K246" s="15"/>
      <c r="L246" s="16"/>
      <c r="M246" s="17"/>
      <c r="N246" s="18"/>
      <c r="O246" s="18"/>
      <c r="P246" s="17"/>
    </row>
    <row r="247" spans="1:16" s="19" customFormat="1" ht="21" thickBot="1" x14ac:dyDescent="0.35">
      <c r="A247" s="76" t="s">
        <v>279</v>
      </c>
      <c r="B247" s="92" t="s">
        <v>255</v>
      </c>
      <c r="C247" s="84">
        <v>6</v>
      </c>
      <c r="D247" s="63" t="s">
        <v>43</v>
      </c>
      <c r="E247" s="72">
        <v>0</v>
      </c>
      <c r="F247" s="64">
        <f t="shared" si="20"/>
        <v>0</v>
      </c>
      <c r="G247" s="69"/>
      <c r="H247" s="14"/>
      <c r="I247" s="14"/>
      <c r="J247" s="14"/>
      <c r="K247" s="15"/>
      <c r="L247" s="16"/>
      <c r="M247" s="17"/>
      <c r="N247" s="18"/>
      <c r="O247" s="18"/>
      <c r="P247" s="17"/>
    </row>
    <row r="248" spans="1:16" s="19" customFormat="1" ht="21" thickBot="1" x14ac:dyDescent="0.35">
      <c r="A248" s="76" t="s">
        <v>280</v>
      </c>
      <c r="B248" s="158" t="s">
        <v>331</v>
      </c>
      <c r="C248" s="62">
        <v>1</v>
      </c>
      <c r="D248" s="89" t="s">
        <v>22</v>
      </c>
      <c r="E248" s="72">
        <v>0</v>
      </c>
      <c r="F248" s="64">
        <f t="shared" si="20"/>
        <v>0</v>
      </c>
      <c r="G248" s="69"/>
      <c r="H248" s="14"/>
      <c r="I248" s="14"/>
      <c r="J248" s="14"/>
      <c r="K248" s="15"/>
      <c r="L248" s="16"/>
      <c r="M248" s="17"/>
      <c r="N248" s="18"/>
      <c r="O248" s="18"/>
      <c r="P248" s="17"/>
    </row>
    <row r="249" spans="1:16" s="19" customFormat="1" ht="60.75" x14ac:dyDescent="0.3">
      <c r="A249" s="76" t="s">
        <v>281</v>
      </c>
      <c r="B249" s="158" t="s">
        <v>332</v>
      </c>
      <c r="C249" s="62">
        <v>1</v>
      </c>
      <c r="D249" s="89" t="s">
        <v>22</v>
      </c>
      <c r="E249" s="72">
        <v>0</v>
      </c>
      <c r="F249" s="64">
        <f t="shared" si="20"/>
        <v>0</v>
      </c>
      <c r="G249" s="69"/>
      <c r="H249" s="14"/>
      <c r="I249" s="14"/>
      <c r="J249" s="14"/>
      <c r="K249" s="15"/>
      <c r="L249" s="16"/>
      <c r="M249" s="17"/>
      <c r="N249" s="18"/>
      <c r="O249" s="18"/>
      <c r="P249" s="17"/>
    </row>
    <row r="250" spans="1:16" s="19" customFormat="1" ht="20.25" x14ac:dyDescent="0.3">
      <c r="A250" s="65"/>
      <c r="B250" s="57"/>
      <c r="C250" s="90"/>
      <c r="D250" s="59"/>
      <c r="E250" s="62"/>
      <c r="F250" s="91">
        <f>+SUM(F240:F249)</f>
        <v>0</v>
      </c>
      <c r="G250" s="69"/>
      <c r="H250" s="14"/>
      <c r="I250" s="14"/>
      <c r="J250" s="14"/>
      <c r="K250" s="15"/>
      <c r="L250" s="16"/>
      <c r="M250" s="17"/>
      <c r="N250" s="18"/>
      <c r="O250" s="18"/>
      <c r="P250" s="17"/>
    </row>
    <row r="251" spans="1:16" s="19" customFormat="1" ht="20.25" x14ac:dyDescent="0.3">
      <c r="A251" s="203">
        <f>+A239+0.01</f>
        <v>18.040000000000006</v>
      </c>
      <c r="B251" s="57" t="s">
        <v>186</v>
      </c>
      <c r="C251" s="62"/>
      <c r="D251" s="63"/>
      <c r="E251" s="62"/>
      <c r="F251" s="64"/>
      <c r="G251" s="56"/>
      <c r="H251" s="14"/>
      <c r="I251" s="14"/>
      <c r="J251" s="14"/>
      <c r="K251" s="15"/>
      <c r="L251" s="16"/>
      <c r="M251" s="17"/>
      <c r="N251" s="18"/>
      <c r="O251" s="18"/>
      <c r="P251" s="17"/>
    </row>
    <row r="252" spans="1:16" s="19" customFormat="1" ht="81" x14ac:dyDescent="0.3">
      <c r="A252" s="76" t="s">
        <v>282</v>
      </c>
      <c r="B252" s="61" t="s">
        <v>328</v>
      </c>
      <c r="C252" s="62">
        <v>100</v>
      </c>
      <c r="D252" s="89" t="s">
        <v>22</v>
      </c>
      <c r="E252" s="62">
        <v>0</v>
      </c>
      <c r="F252" s="64">
        <f t="shared" ref="F252" si="21">+ROUND(C252*E252,2)</f>
        <v>0</v>
      </c>
      <c r="G252" s="56"/>
      <c r="H252" s="14"/>
      <c r="I252" s="14"/>
      <c r="J252" s="14"/>
      <c r="K252" s="15"/>
      <c r="L252" s="16"/>
      <c r="M252" s="17"/>
      <c r="N252" s="18"/>
      <c r="O252" s="18"/>
      <c r="P252" s="17"/>
    </row>
    <row r="253" spans="1:16" s="19" customFormat="1" ht="20.25" x14ac:dyDescent="0.3">
      <c r="A253" s="55"/>
      <c r="B253" s="61"/>
      <c r="C253" s="62"/>
      <c r="D253" s="63"/>
      <c r="E253" s="62"/>
      <c r="F253" s="91">
        <f>+SUM(F252:F252)</f>
        <v>0</v>
      </c>
      <c r="G253" s="56"/>
      <c r="H253" s="14"/>
      <c r="I253" s="14"/>
      <c r="J253" s="14"/>
      <c r="K253" s="15"/>
      <c r="L253" s="16"/>
      <c r="M253" s="17"/>
      <c r="N253" s="18"/>
      <c r="O253" s="18"/>
      <c r="P253" s="17"/>
    </row>
    <row r="254" spans="1:16" s="19" customFormat="1" ht="20.25" x14ac:dyDescent="0.3">
      <c r="A254" s="203">
        <f>+A251+0.01</f>
        <v>18.050000000000008</v>
      </c>
      <c r="B254" s="57" t="s">
        <v>187</v>
      </c>
      <c r="C254" s="90"/>
      <c r="D254" s="59"/>
      <c r="E254" s="62"/>
      <c r="F254" s="60"/>
      <c r="G254" s="69"/>
      <c r="H254" s="14"/>
      <c r="I254" s="14"/>
      <c r="J254" s="14"/>
      <c r="K254" s="15"/>
      <c r="L254" s="16"/>
      <c r="M254" s="17"/>
      <c r="N254" s="18"/>
      <c r="O254" s="18"/>
      <c r="P254" s="17"/>
    </row>
    <row r="255" spans="1:16" s="19" customFormat="1" ht="40.5" x14ac:dyDescent="0.3">
      <c r="A255" s="55" t="s">
        <v>294</v>
      </c>
      <c r="B255" s="61" t="s">
        <v>327</v>
      </c>
      <c r="C255" s="88">
        <v>6</v>
      </c>
      <c r="D255" s="89" t="s">
        <v>22</v>
      </c>
      <c r="E255" s="62">
        <v>0</v>
      </c>
      <c r="F255" s="64">
        <f>+ROUND(C255*E255,2)</f>
        <v>0</v>
      </c>
      <c r="G255" s="69"/>
      <c r="H255" s="14"/>
      <c r="I255" s="14"/>
      <c r="J255" s="14"/>
      <c r="K255" s="15"/>
      <c r="L255" s="16"/>
      <c r="M255" s="17"/>
      <c r="N255" s="18"/>
      <c r="O255" s="18"/>
      <c r="P255" s="17"/>
    </row>
    <row r="256" spans="1:16" s="19" customFormat="1" ht="60.75" x14ac:dyDescent="0.3">
      <c r="A256" s="55" t="s">
        <v>295</v>
      </c>
      <c r="B256" s="158" t="s">
        <v>330</v>
      </c>
      <c r="C256" s="88">
        <v>6</v>
      </c>
      <c r="D256" s="89" t="s">
        <v>22</v>
      </c>
      <c r="E256" s="62">
        <v>0</v>
      </c>
      <c r="F256" s="64">
        <f>+ROUND(C256*E256,2)</f>
        <v>0</v>
      </c>
      <c r="G256" s="69"/>
      <c r="H256" s="14"/>
      <c r="I256" s="14"/>
      <c r="J256" s="14"/>
      <c r="K256" s="15"/>
      <c r="L256" s="16"/>
      <c r="M256" s="17"/>
      <c r="N256" s="18"/>
      <c r="O256" s="18"/>
      <c r="P256" s="17"/>
    </row>
    <row r="257" spans="1:16" s="19" customFormat="1" ht="20.25" x14ac:dyDescent="0.3">
      <c r="A257" s="65"/>
      <c r="B257" s="57"/>
      <c r="C257" s="90"/>
      <c r="D257" s="59"/>
      <c r="E257" s="62"/>
      <c r="F257" s="91">
        <f>+SUM(F255:F256)</f>
        <v>0</v>
      </c>
      <c r="G257" s="69"/>
      <c r="H257" s="14"/>
      <c r="I257" s="14"/>
      <c r="J257" s="14"/>
      <c r="K257" s="15"/>
      <c r="L257" s="16"/>
      <c r="M257" s="17"/>
      <c r="N257" s="18"/>
      <c r="O257" s="18"/>
      <c r="P257" s="17"/>
    </row>
    <row r="258" spans="1:16" s="19" customFormat="1" ht="20.25" x14ac:dyDescent="0.3">
      <c r="A258" s="65"/>
      <c r="B258" s="53" t="s">
        <v>134</v>
      </c>
      <c r="C258" s="66"/>
      <c r="D258" s="67"/>
      <c r="E258" s="249"/>
      <c r="F258" s="68"/>
      <c r="G258" s="69">
        <f>+F218+F238+F250+F253+F257</f>
        <v>0</v>
      </c>
      <c r="H258" s="14"/>
      <c r="I258" s="14"/>
      <c r="J258" s="14"/>
      <c r="K258" s="15"/>
      <c r="L258" s="16"/>
      <c r="M258" s="17"/>
      <c r="N258" s="18"/>
      <c r="O258" s="18"/>
      <c r="P258" s="17"/>
    </row>
    <row r="259" spans="1:16" s="19" customFormat="1" ht="20.25" x14ac:dyDescent="0.3">
      <c r="A259" s="55"/>
      <c r="B259" s="61"/>
      <c r="C259" s="62"/>
      <c r="D259" s="63"/>
      <c r="E259" s="62"/>
      <c r="F259" s="64"/>
      <c r="G259" s="56"/>
      <c r="H259" s="14"/>
      <c r="I259" s="14"/>
      <c r="J259" s="14"/>
      <c r="K259" s="15"/>
      <c r="L259" s="16"/>
      <c r="M259" s="17"/>
      <c r="N259" s="18"/>
      <c r="O259" s="18"/>
      <c r="P259" s="17"/>
    </row>
    <row r="260" spans="1:16" s="19" customFormat="1" ht="30" customHeight="1" x14ac:dyDescent="0.3">
      <c r="A260" s="29">
        <v>19</v>
      </c>
      <c r="B260" s="57" t="s">
        <v>304</v>
      </c>
      <c r="C260" s="58"/>
      <c r="D260" s="59"/>
      <c r="E260" s="66"/>
      <c r="F260" s="60"/>
      <c r="G260" s="56"/>
      <c r="H260" s="14"/>
      <c r="I260" s="14"/>
      <c r="J260" s="14"/>
      <c r="K260" s="15"/>
      <c r="L260" s="16"/>
      <c r="M260" s="17"/>
      <c r="N260" s="18"/>
      <c r="O260" s="18"/>
      <c r="P260" s="17"/>
    </row>
    <row r="261" spans="1:16" s="19" customFormat="1" ht="20.25" x14ac:dyDescent="0.3">
      <c r="A261" s="29">
        <f>+A260+0.01</f>
        <v>19.010000000000002</v>
      </c>
      <c r="B261" s="57" t="s">
        <v>297</v>
      </c>
      <c r="C261" s="58"/>
      <c r="D261" s="59"/>
      <c r="E261" s="66"/>
      <c r="F261" s="60"/>
      <c r="G261" s="56"/>
      <c r="H261" s="14"/>
      <c r="I261" s="14"/>
      <c r="J261" s="14"/>
      <c r="K261" s="15"/>
      <c r="L261" s="16"/>
      <c r="M261" s="17"/>
      <c r="N261" s="18"/>
      <c r="O261" s="18"/>
      <c r="P261" s="17"/>
    </row>
    <row r="262" spans="1:16" s="19" customFormat="1" ht="129" customHeight="1" thickBot="1" x14ac:dyDescent="0.35">
      <c r="A262" s="212" t="s">
        <v>298</v>
      </c>
      <c r="B262" s="78" t="s">
        <v>132</v>
      </c>
      <c r="C262" s="86">
        <v>120</v>
      </c>
      <c r="D262" s="80" t="s">
        <v>43</v>
      </c>
      <c r="E262" s="79">
        <v>0</v>
      </c>
      <c r="F262" s="81">
        <f>+ROUND(C262*E262,2)</f>
        <v>0</v>
      </c>
      <c r="G262" s="82"/>
      <c r="H262" s="14"/>
      <c r="I262" s="14"/>
      <c r="J262" s="14"/>
      <c r="K262" s="15"/>
      <c r="L262" s="16"/>
      <c r="M262" s="17"/>
      <c r="N262" s="18"/>
      <c r="O262" s="18"/>
      <c r="P262" s="17"/>
    </row>
    <row r="263" spans="1:16" s="19" customFormat="1" ht="111" customHeight="1" thickBot="1" x14ac:dyDescent="0.35">
      <c r="A263" s="218" t="s">
        <v>299</v>
      </c>
      <c r="B263" s="71" t="s">
        <v>133</v>
      </c>
      <c r="C263" s="87">
        <v>108</v>
      </c>
      <c r="D263" s="73" t="s">
        <v>43</v>
      </c>
      <c r="E263" s="79">
        <v>0</v>
      </c>
      <c r="F263" s="74">
        <f t="shared" ref="F263:F274" si="22">+ROUND(C263*E263,2)</f>
        <v>0</v>
      </c>
      <c r="G263" s="75"/>
      <c r="H263" s="14"/>
      <c r="I263" s="14"/>
      <c r="J263" s="14"/>
      <c r="K263" s="15"/>
      <c r="L263" s="16"/>
      <c r="M263" s="17"/>
      <c r="N263" s="18"/>
      <c r="O263" s="18"/>
      <c r="P263" s="17"/>
    </row>
    <row r="264" spans="1:16" s="19" customFormat="1" ht="21" thickBot="1" x14ac:dyDescent="0.35">
      <c r="A264" s="34" t="s">
        <v>300</v>
      </c>
      <c r="B264" s="61" t="s">
        <v>320</v>
      </c>
      <c r="C264" s="84">
        <v>2</v>
      </c>
      <c r="D264" s="89" t="s">
        <v>22</v>
      </c>
      <c r="E264" s="79">
        <v>0</v>
      </c>
      <c r="F264" s="64">
        <f t="shared" si="22"/>
        <v>0</v>
      </c>
      <c r="G264" s="69"/>
      <c r="H264" s="14"/>
      <c r="I264" s="14"/>
      <c r="J264" s="14"/>
      <c r="K264" s="15"/>
      <c r="L264" s="16"/>
      <c r="M264" s="17"/>
      <c r="N264" s="18"/>
      <c r="O264" s="18"/>
      <c r="P264" s="17"/>
    </row>
    <row r="265" spans="1:16" s="19" customFormat="1" ht="21" thickBot="1" x14ac:dyDescent="0.35">
      <c r="A265" s="34" t="s">
        <v>301</v>
      </c>
      <c r="B265" s="61" t="s">
        <v>321</v>
      </c>
      <c r="C265" s="84">
        <v>2</v>
      </c>
      <c r="D265" s="89" t="s">
        <v>22</v>
      </c>
      <c r="E265" s="79">
        <v>0</v>
      </c>
      <c r="F265" s="64">
        <f t="shared" si="22"/>
        <v>0</v>
      </c>
      <c r="G265" s="69"/>
      <c r="H265" s="14"/>
      <c r="I265" s="14"/>
      <c r="J265" s="14"/>
      <c r="K265" s="15"/>
      <c r="L265" s="16"/>
      <c r="M265" s="17"/>
      <c r="N265" s="18"/>
      <c r="O265" s="18"/>
      <c r="P265" s="17"/>
    </row>
    <row r="266" spans="1:16" s="19" customFormat="1" ht="21" thickBot="1" x14ac:dyDescent="0.35">
      <c r="A266" s="34" t="s">
        <v>302</v>
      </c>
      <c r="B266" s="61" t="s">
        <v>322</v>
      </c>
      <c r="C266" s="84">
        <v>1</v>
      </c>
      <c r="D266" s="89" t="s">
        <v>22</v>
      </c>
      <c r="E266" s="79">
        <v>0</v>
      </c>
      <c r="F266" s="64">
        <f t="shared" si="22"/>
        <v>0</v>
      </c>
      <c r="G266" s="69"/>
      <c r="H266" s="14"/>
      <c r="I266" s="14"/>
      <c r="J266" s="14"/>
      <c r="K266" s="15"/>
      <c r="L266" s="16"/>
      <c r="M266" s="17"/>
      <c r="N266" s="18"/>
      <c r="O266" s="18"/>
      <c r="P266" s="17"/>
    </row>
    <row r="267" spans="1:16" s="19" customFormat="1" ht="20.25" x14ac:dyDescent="0.3">
      <c r="A267" s="65"/>
      <c r="B267" s="57"/>
      <c r="C267" s="90"/>
      <c r="D267" s="59"/>
      <c r="E267" s="62"/>
      <c r="F267" s="64"/>
      <c r="G267" s="69"/>
      <c r="H267" s="14"/>
      <c r="I267" s="14"/>
      <c r="J267" s="14"/>
      <c r="K267" s="15"/>
      <c r="L267" s="16"/>
      <c r="M267" s="17"/>
      <c r="N267" s="18"/>
      <c r="O267" s="18"/>
      <c r="P267" s="17"/>
    </row>
    <row r="268" spans="1:16" s="19" customFormat="1" ht="20.25" x14ac:dyDescent="0.3">
      <c r="A268" s="29">
        <v>19.02</v>
      </c>
      <c r="B268" s="57" t="s">
        <v>303</v>
      </c>
      <c r="C268" s="58"/>
      <c r="D268" s="59"/>
      <c r="E268" s="66"/>
      <c r="F268" s="60"/>
      <c r="G268" s="56"/>
      <c r="H268" s="14"/>
      <c r="I268" s="14"/>
      <c r="J268" s="14"/>
      <c r="K268" s="15"/>
      <c r="L268" s="16"/>
      <c r="M268" s="17"/>
      <c r="N268" s="18"/>
      <c r="O268" s="18"/>
      <c r="P268" s="17"/>
    </row>
    <row r="269" spans="1:16" s="19" customFormat="1" ht="141.75" x14ac:dyDescent="0.3">
      <c r="A269" s="204" t="s">
        <v>305</v>
      </c>
      <c r="B269" s="61" t="s">
        <v>317</v>
      </c>
      <c r="C269" s="84">
        <v>540</v>
      </c>
      <c r="D269" s="63" t="s">
        <v>43</v>
      </c>
      <c r="E269" s="62">
        <v>0</v>
      </c>
      <c r="F269" s="64">
        <f t="shared" si="22"/>
        <v>0</v>
      </c>
      <c r="G269" s="69"/>
      <c r="H269" s="14"/>
      <c r="I269" s="14"/>
      <c r="J269" s="14"/>
      <c r="K269" s="15"/>
      <c r="L269" s="16"/>
      <c r="M269" s="17"/>
      <c r="N269" s="18"/>
      <c r="O269" s="18"/>
      <c r="P269" s="17"/>
    </row>
    <row r="270" spans="1:16" s="19" customFormat="1" ht="40.5" x14ac:dyDescent="0.3">
      <c r="A270" s="204" t="s">
        <v>306</v>
      </c>
      <c r="B270" s="61" t="s">
        <v>318</v>
      </c>
      <c r="C270" s="84">
        <v>357</v>
      </c>
      <c r="D270" s="63" t="s">
        <v>43</v>
      </c>
      <c r="E270" s="62">
        <v>0</v>
      </c>
      <c r="F270" s="64">
        <f t="shared" si="22"/>
        <v>0</v>
      </c>
      <c r="G270" s="69"/>
      <c r="H270" s="14"/>
      <c r="I270" s="14"/>
      <c r="J270" s="14"/>
      <c r="K270" s="15"/>
      <c r="L270" s="16"/>
      <c r="M270" s="17"/>
      <c r="N270" s="18"/>
      <c r="O270" s="18"/>
      <c r="P270" s="17"/>
    </row>
    <row r="271" spans="1:16" s="19" customFormat="1" ht="121.5" x14ac:dyDescent="0.3">
      <c r="A271" s="204" t="s">
        <v>307</v>
      </c>
      <c r="B271" s="61" t="s">
        <v>319</v>
      </c>
      <c r="C271" s="84">
        <v>150</v>
      </c>
      <c r="D271" s="89" t="s">
        <v>22</v>
      </c>
      <c r="E271" s="62">
        <v>0</v>
      </c>
      <c r="F271" s="64">
        <f t="shared" si="22"/>
        <v>0</v>
      </c>
      <c r="G271" s="69"/>
      <c r="H271" s="14"/>
      <c r="I271" s="14"/>
      <c r="J271" s="14"/>
      <c r="K271" s="15"/>
      <c r="L271" s="16"/>
      <c r="M271" s="17"/>
      <c r="N271" s="18"/>
      <c r="O271" s="18"/>
      <c r="P271" s="17"/>
    </row>
    <row r="272" spans="1:16" s="19" customFormat="1" ht="20.25" x14ac:dyDescent="0.3">
      <c r="A272" s="204" t="s">
        <v>308</v>
      </c>
      <c r="B272" s="61" t="s">
        <v>323</v>
      </c>
      <c r="C272" s="84">
        <v>1</v>
      </c>
      <c r="D272" s="89" t="s">
        <v>22</v>
      </c>
      <c r="E272" s="62">
        <v>0</v>
      </c>
      <c r="F272" s="64">
        <f t="shared" si="22"/>
        <v>0</v>
      </c>
      <c r="G272" s="69"/>
      <c r="H272" s="14"/>
      <c r="I272" s="14"/>
      <c r="J272" s="14"/>
      <c r="K272" s="15"/>
      <c r="L272" s="16"/>
      <c r="M272" s="17"/>
      <c r="N272" s="18"/>
      <c r="O272" s="18"/>
      <c r="P272" s="17"/>
    </row>
    <row r="273" spans="1:16" s="19" customFormat="1" ht="20.25" x14ac:dyDescent="0.3">
      <c r="A273" s="204" t="s">
        <v>309</v>
      </c>
      <c r="B273" s="61" t="s">
        <v>324</v>
      </c>
      <c r="C273" s="84">
        <v>1</v>
      </c>
      <c r="D273" s="89" t="s">
        <v>22</v>
      </c>
      <c r="E273" s="62">
        <v>0</v>
      </c>
      <c r="F273" s="64">
        <f t="shared" si="22"/>
        <v>0</v>
      </c>
      <c r="G273" s="69"/>
      <c r="H273" s="14"/>
      <c r="I273" s="14"/>
      <c r="J273" s="14"/>
      <c r="K273" s="15"/>
      <c r="L273" s="16"/>
      <c r="M273" s="17"/>
      <c r="N273" s="18"/>
      <c r="O273" s="18"/>
      <c r="P273" s="17"/>
    </row>
    <row r="274" spans="1:16" s="19" customFormat="1" ht="20.25" x14ac:dyDescent="0.3">
      <c r="A274" s="204" t="s">
        <v>310</v>
      </c>
      <c r="B274" s="61" t="s">
        <v>325</v>
      </c>
      <c r="C274" s="84">
        <v>1</v>
      </c>
      <c r="D274" s="89" t="s">
        <v>22</v>
      </c>
      <c r="E274" s="62">
        <v>0</v>
      </c>
      <c r="F274" s="64">
        <f t="shared" si="22"/>
        <v>0</v>
      </c>
      <c r="G274" s="69"/>
      <c r="H274" s="14"/>
      <c r="I274" s="14"/>
      <c r="J274" s="14"/>
      <c r="K274" s="15"/>
      <c r="L274" s="16"/>
      <c r="M274" s="17"/>
      <c r="N274" s="18"/>
      <c r="O274" s="18"/>
      <c r="P274" s="17"/>
    </row>
    <row r="275" spans="1:16" s="19" customFormat="1" ht="20.25" x14ac:dyDescent="0.3">
      <c r="A275" s="65"/>
      <c r="B275" s="53" t="s">
        <v>143</v>
      </c>
      <c r="C275" s="66"/>
      <c r="D275" s="67"/>
      <c r="E275" s="249"/>
      <c r="F275" s="68"/>
      <c r="G275" s="69">
        <f>+SUM(F262:F274)</f>
        <v>0</v>
      </c>
      <c r="H275" s="14"/>
      <c r="I275" s="14"/>
      <c r="J275" s="14"/>
      <c r="K275" s="15"/>
      <c r="L275" s="16"/>
      <c r="M275" s="17"/>
      <c r="N275" s="18"/>
      <c r="O275" s="18"/>
      <c r="P275" s="17"/>
    </row>
    <row r="276" spans="1:16" s="19" customFormat="1" ht="20.25" x14ac:dyDescent="0.3">
      <c r="A276" s="65"/>
      <c r="B276" s="53"/>
      <c r="C276" s="66"/>
      <c r="D276" s="67"/>
      <c r="E276" s="249"/>
      <c r="F276" s="68"/>
      <c r="G276" s="69"/>
      <c r="H276" s="14"/>
      <c r="I276" s="14"/>
      <c r="J276" s="14"/>
      <c r="K276" s="15"/>
      <c r="L276" s="16"/>
      <c r="M276" s="17"/>
      <c r="N276" s="18"/>
      <c r="O276" s="18"/>
      <c r="P276" s="17"/>
    </row>
    <row r="277" spans="1:16" s="19" customFormat="1" ht="30" customHeight="1" x14ac:dyDescent="0.3">
      <c r="A277" s="29">
        <v>20</v>
      </c>
      <c r="B277" s="57" t="s">
        <v>326</v>
      </c>
      <c r="C277" s="58"/>
      <c r="D277" s="59"/>
      <c r="E277" s="66"/>
      <c r="F277" s="60"/>
      <c r="G277" s="56"/>
      <c r="H277" s="14"/>
      <c r="I277" s="14"/>
      <c r="J277" s="14"/>
      <c r="K277" s="15"/>
      <c r="L277" s="16"/>
      <c r="M277" s="17"/>
      <c r="N277" s="18"/>
      <c r="O277" s="18"/>
      <c r="P277" s="17"/>
    </row>
    <row r="278" spans="1:16" s="19" customFormat="1" ht="20.25" x14ac:dyDescent="0.3">
      <c r="A278" s="162">
        <f>+A277+0.01</f>
        <v>20.010000000000002</v>
      </c>
      <c r="B278" s="61" t="s">
        <v>135</v>
      </c>
      <c r="C278" s="84">
        <v>2</v>
      </c>
      <c r="D278" s="89" t="s">
        <v>22</v>
      </c>
      <c r="E278" s="62">
        <v>0</v>
      </c>
      <c r="F278" s="64">
        <f t="shared" ref="F278:F286" si="23">+ROUND(C278*E278,2)</f>
        <v>0</v>
      </c>
      <c r="G278" s="69"/>
      <c r="H278" s="14"/>
      <c r="I278" s="14"/>
      <c r="J278" s="14"/>
      <c r="K278" s="15"/>
      <c r="L278" s="16"/>
      <c r="M278" s="17"/>
      <c r="N278" s="18"/>
      <c r="O278" s="18"/>
      <c r="P278" s="17"/>
    </row>
    <row r="279" spans="1:16" s="19" customFormat="1" ht="40.5" x14ac:dyDescent="0.3">
      <c r="A279" s="162">
        <f t="shared" ref="A279:A286" si="24">+A278+0.01</f>
        <v>20.020000000000003</v>
      </c>
      <c r="B279" s="61" t="s">
        <v>136</v>
      </c>
      <c r="C279" s="84">
        <v>30</v>
      </c>
      <c r="D279" s="63" t="s">
        <v>72</v>
      </c>
      <c r="E279" s="62">
        <v>0</v>
      </c>
      <c r="F279" s="64">
        <f t="shared" si="23"/>
        <v>0</v>
      </c>
      <c r="G279" s="69"/>
      <c r="H279" s="14"/>
      <c r="I279" s="14"/>
      <c r="J279" s="14"/>
      <c r="K279" s="15"/>
      <c r="L279" s="16"/>
      <c r="M279" s="17"/>
      <c r="N279" s="18"/>
      <c r="O279" s="18"/>
      <c r="P279" s="17"/>
    </row>
    <row r="280" spans="1:16" s="19" customFormat="1" ht="20.25" x14ac:dyDescent="0.3">
      <c r="A280" s="162">
        <f t="shared" si="24"/>
        <v>20.030000000000005</v>
      </c>
      <c r="B280" s="61" t="s">
        <v>137</v>
      </c>
      <c r="C280" s="84">
        <v>3</v>
      </c>
      <c r="D280" s="89" t="s">
        <v>22</v>
      </c>
      <c r="E280" s="62">
        <v>0</v>
      </c>
      <c r="F280" s="64">
        <f t="shared" si="23"/>
        <v>0</v>
      </c>
      <c r="G280" s="69"/>
      <c r="H280" s="14"/>
      <c r="I280" s="14"/>
      <c r="J280" s="14"/>
      <c r="K280" s="15"/>
      <c r="L280" s="16"/>
      <c r="M280" s="17"/>
      <c r="N280" s="18"/>
      <c r="O280" s="18"/>
      <c r="P280" s="17"/>
    </row>
    <row r="281" spans="1:16" s="19" customFormat="1" ht="21" thickBot="1" x14ac:dyDescent="0.35">
      <c r="A281" s="85">
        <f t="shared" si="24"/>
        <v>20.040000000000006</v>
      </c>
      <c r="B281" s="78" t="s">
        <v>138</v>
      </c>
      <c r="C281" s="86">
        <v>1</v>
      </c>
      <c r="D281" s="93" t="s">
        <v>22</v>
      </c>
      <c r="E281" s="62">
        <v>0</v>
      </c>
      <c r="F281" s="81">
        <f t="shared" si="23"/>
        <v>0</v>
      </c>
      <c r="G281" s="82"/>
      <c r="H281" s="14"/>
      <c r="I281" s="14"/>
      <c r="J281" s="14"/>
      <c r="K281" s="15"/>
      <c r="L281" s="16"/>
      <c r="M281" s="17"/>
      <c r="N281" s="18"/>
      <c r="O281" s="18"/>
      <c r="P281" s="17"/>
    </row>
    <row r="282" spans="1:16" s="19" customFormat="1" ht="20.25" x14ac:dyDescent="0.3">
      <c r="A282" s="230">
        <f t="shared" si="24"/>
        <v>20.050000000000008</v>
      </c>
      <c r="B282" s="71" t="s">
        <v>139</v>
      </c>
      <c r="C282" s="94">
        <v>1</v>
      </c>
      <c r="D282" s="95" t="s">
        <v>22</v>
      </c>
      <c r="E282" s="62">
        <v>0</v>
      </c>
      <c r="F282" s="74">
        <f t="shared" si="23"/>
        <v>0</v>
      </c>
      <c r="G282" s="75"/>
      <c r="H282" s="14"/>
      <c r="I282" s="14"/>
      <c r="J282" s="14"/>
      <c r="K282" s="15"/>
      <c r="L282" s="16"/>
      <c r="M282" s="17"/>
      <c r="N282" s="18"/>
      <c r="O282" s="18"/>
      <c r="P282" s="17"/>
    </row>
    <row r="283" spans="1:16" s="19" customFormat="1" ht="20.25" x14ac:dyDescent="0.3">
      <c r="A283" s="162">
        <f t="shared" si="24"/>
        <v>20.060000000000009</v>
      </c>
      <c r="B283" s="61" t="s">
        <v>140</v>
      </c>
      <c r="C283" s="90">
        <v>3</v>
      </c>
      <c r="D283" s="89" t="s">
        <v>22</v>
      </c>
      <c r="E283" s="62">
        <v>0</v>
      </c>
      <c r="F283" s="64">
        <f t="shared" si="23"/>
        <v>0</v>
      </c>
      <c r="G283" s="69"/>
      <c r="H283" s="14"/>
      <c r="I283" s="14"/>
      <c r="J283" s="14"/>
      <c r="K283" s="15"/>
      <c r="L283" s="16"/>
      <c r="M283" s="17"/>
      <c r="N283" s="18"/>
      <c r="O283" s="18"/>
      <c r="P283" s="17"/>
    </row>
    <row r="284" spans="1:16" s="19" customFormat="1" ht="20.25" x14ac:dyDescent="0.3">
      <c r="A284" s="162">
        <f t="shared" si="24"/>
        <v>20.070000000000011</v>
      </c>
      <c r="B284" s="61" t="s">
        <v>141</v>
      </c>
      <c r="C284" s="90">
        <v>1</v>
      </c>
      <c r="D284" s="89" t="s">
        <v>22</v>
      </c>
      <c r="E284" s="62">
        <v>0</v>
      </c>
      <c r="F284" s="64">
        <f t="shared" si="23"/>
        <v>0</v>
      </c>
      <c r="G284" s="69"/>
      <c r="H284" s="14"/>
      <c r="I284" s="14"/>
      <c r="J284" s="14"/>
      <c r="K284" s="15"/>
      <c r="L284" s="16"/>
      <c r="M284" s="17"/>
      <c r="N284" s="18"/>
      <c r="O284" s="18"/>
      <c r="P284" s="17"/>
    </row>
    <row r="285" spans="1:16" s="19" customFormat="1" ht="20.25" x14ac:dyDescent="0.3">
      <c r="A285" s="162">
        <f t="shared" si="24"/>
        <v>20.080000000000013</v>
      </c>
      <c r="B285" s="61" t="s">
        <v>142</v>
      </c>
      <c r="C285" s="90">
        <v>1</v>
      </c>
      <c r="D285" s="89" t="s">
        <v>22</v>
      </c>
      <c r="E285" s="62">
        <v>0</v>
      </c>
      <c r="F285" s="64">
        <f t="shared" si="23"/>
        <v>0</v>
      </c>
      <c r="G285" s="69"/>
      <c r="H285" s="14"/>
      <c r="I285" s="14"/>
      <c r="J285" s="14"/>
      <c r="K285" s="15"/>
      <c r="L285" s="16"/>
      <c r="M285" s="17"/>
      <c r="N285" s="18"/>
      <c r="O285" s="18"/>
      <c r="P285" s="17"/>
    </row>
    <row r="286" spans="1:16" s="19" customFormat="1" ht="20.25" x14ac:dyDescent="0.3">
      <c r="A286" s="162">
        <f t="shared" si="24"/>
        <v>20.090000000000014</v>
      </c>
      <c r="B286" s="160" t="s">
        <v>329</v>
      </c>
      <c r="C286" s="90">
        <v>1</v>
      </c>
      <c r="D286" s="89" t="s">
        <v>65</v>
      </c>
      <c r="E286" s="62">
        <v>0</v>
      </c>
      <c r="F286" s="64">
        <f t="shared" si="23"/>
        <v>0</v>
      </c>
      <c r="G286" s="69"/>
      <c r="H286" s="14"/>
      <c r="I286" s="14"/>
      <c r="J286" s="14"/>
      <c r="K286" s="15"/>
      <c r="L286" s="16"/>
      <c r="M286" s="17"/>
      <c r="N286" s="18"/>
      <c r="O286" s="18"/>
      <c r="P286" s="17"/>
    </row>
    <row r="287" spans="1:16" s="19" customFormat="1" ht="20.25" x14ac:dyDescent="0.3">
      <c r="A287" s="65"/>
      <c r="B287" s="53" t="s">
        <v>155</v>
      </c>
      <c r="C287" s="66"/>
      <c r="D287" s="67"/>
      <c r="E287" s="249"/>
      <c r="F287" s="68"/>
      <c r="G287" s="69">
        <f>+SUM(F278:F286)</f>
        <v>0</v>
      </c>
      <c r="H287" s="14"/>
      <c r="I287" s="14"/>
      <c r="J287" s="14"/>
      <c r="K287" s="15"/>
      <c r="L287" s="16"/>
      <c r="M287" s="17"/>
      <c r="N287" s="18"/>
      <c r="O287" s="18"/>
      <c r="P287" s="17"/>
    </row>
    <row r="288" spans="1:16" s="19" customFormat="1" ht="21" thickBot="1" x14ac:dyDescent="0.35">
      <c r="A288" s="83"/>
      <c r="B288" s="57"/>
      <c r="C288" s="90"/>
      <c r="D288" s="59"/>
      <c r="E288" s="62"/>
      <c r="F288" s="60"/>
      <c r="G288" s="69"/>
      <c r="H288" s="14"/>
      <c r="I288" s="14"/>
      <c r="J288" s="14"/>
      <c r="K288" s="15"/>
      <c r="L288" s="16"/>
      <c r="M288" s="17"/>
      <c r="N288" s="18"/>
      <c r="O288" s="18"/>
      <c r="P288" s="17"/>
    </row>
    <row r="289" spans="1:16" s="145" customFormat="1" ht="21" thickBot="1" x14ac:dyDescent="0.35">
      <c r="A289" s="55"/>
      <c r="B289" s="154" t="s">
        <v>156</v>
      </c>
      <c r="C289" s="136"/>
      <c r="D289" s="137"/>
      <c r="E289" s="252"/>
      <c r="F289" s="138"/>
      <c r="G289" s="139">
        <f>SUM(G117:G288)</f>
        <v>0</v>
      </c>
      <c r="H289" s="140"/>
      <c r="I289" s="140"/>
      <c r="J289" s="140"/>
      <c r="K289" s="141"/>
      <c r="L289" s="142"/>
      <c r="M289" s="143"/>
      <c r="N289" s="144"/>
      <c r="O289" s="144"/>
      <c r="P289" s="143"/>
    </row>
    <row r="290" spans="1:16" s="11" customFormat="1" ht="24" thickBot="1" x14ac:dyDescent="0.4">
      <c r="A290" s="96"/>
      <c r="B290" s="97"/>
      <c r="C290" s="98"/>
      <c r="D290" s="98"/>
      <c r="E290" s="98"/>
      <c r="F290" s="98"/>
      <c r="G290" s="99"/>
    </row>
    <row r="291" spans="1:16" s="11" customFormat="1" ht="21" thickBot="1" x14ac:dyDescent="0.35">
      <c r="A291" s="100"/>
      <c r="B291" s="172" t="s">
        <v>157</v>
      </c>
      <c r="C291" s="173"/>
      <c r="D291" s="174"/>
      <c r="E291" s="253"/>
      <c r="F291" s="175"/>
      <c r="G291" s="176">
        <f>G289+G112</f>
        <v>0</v>
      </c>
    </row>
    <row r="292" spans="1:16" s="11" customFormat="1" ht="23.25" x14ac:dyDescent="0.35">
      <c r="A292" s="100"/>
      <c r="B292" s="101"/>
      <c r="C292" s="102"/>
      <c r="D292" s="102"/>
      <c r="E292" s="102"/>
      <c r="F292" s="102"/>
      <c r="G292" s="103"/>
    </row>
    <row r="293" spans="1:16" s="11" customFormat="1" ht="21" thickBot="1" x14ac:dyDescent="0.35">
      <c r="A293" s="171" t="s">
        <v>158</v>
      </c>
      <c r="B293" s="104" t="s">
        <v>159</v>
      </c>
      <c r="C293" s="105"/>
      <c r="D293" s="106"/>
      <c r="E293" s="107"/>
      <c r="F293" s="107"/>
      <c r="G293" s="108"/>
    </row>
    <row r="294" spans="1:16" s="11" customFormat="1" ht="20.25" x14ac:dyDescent="0.3">
      <c r="A294" s="109" t="s">
        <v>160</v>
      </c>
      <c r="B294" s="110" t="s">
        <v>161</v>
      </c>
      <c r="C294" s="111"/>
      <c r="D294" s="112">
        <v>0.1</v>
      </c>
      <c r="E294" s="113" t="s">
        <v>162</v>
      </c>
      <c r="F294" s="114">
        <f>+G291*D294</f>
        <v>0</v>
      </c>
      <c r="G294" s="115"/>
    </row>
    <row r="295" spans="1:16" s="11" customFormat="1" ht="20.25" x14ac:dyDescent="0.3">
      <c r="A295" s="116" t="s">
        <v>163</v>
      </c>
      <c r="B295" s="117" t="s">
        <v>164</v>
      </c>
      <c r="C295" s="118"/>
      <c r="D295" s="119">
        <v>0.03</v>
      </c>
      <c r="E295" s="120" t="s">
        <v>162</v>
      </c>
      <c r="F295" s="121">
        <f>+G291*D295</f>
        <v>0</v>
      </c>
      <c r="G295" s="122"/>
    </row>
    <row r="296" spans="1:16" s="11" customFormat="1" ht="20.25" x14ac:dyDescent="0.3">
      <c r="A296" s="116" t="s">
        <v>165</v>
      </c>
      <c r="B296" s="117" t="s">
        <v>166</v>
      </c>
      <c r="C296" s="118"/>
      <c r="D296" s="119">
        <v>4.3499999999999997E-2</v>
      </c>
      <c r="E296" s="120" t="s">
        <v>162</v>
      </c>
      <c r="F296" s="121">
        <f>+G291*D296</f>
        <v>0</v>
      </c>
      <c r="G296" s="122"/>
    </row>
    <row r="297" spans="1:16" s="11" customFormat="1" ht="20.25" x14ac:dyDescent="0.3">
      <c r="A297" s="116" t="s">
        <v>167</v>
      </c>
      <c r="B297" s="117" t="s">
        <v>168</v>
      </c>
      <c r="C297" s="118"/>
      <c r="D297" s="119">
        <v>0.03</v>
      </c>
      <c r="E297" s="120" t="s">
        <v>162</v>
      </c>
      <c r="F297" s="121">
        <f>+G291*D297</f>
        <v>0</v>
      </c>
      <c r="G297" s="122"/>
    </row>
    <row r="298" spans="1:16" s="11" customFormat="1" ht="20.25" x14ac:dyDescent="0.3">
      <c r="A298" s="116" t="s">
        <v>169</v>
      </c>
      <c r="B298" s="117" t="s">
        <v>170</v>
      </c>
      <c r="C298" s="118"/>
      <c r="D298" s="119">
        <v>0.01</v>
      </c>
      <c r="E298" s="120" t="s">
        <v>162</v>
      </c>
      <c r="F298" s="121">
        <f>+G291*D298</f>
        <v>0</v>
      </c>
      <c r="G298" s="122"/>
    </row>
    <row r="299" spans="1:16" s="11" customFormat="1" ht="20.25" x14ac:dyDescent="0.3">
      <c r="A299" s="116" t="s">
        <v>171</v>
      </c>
      <c r="B299" s="117" t="s">
        <v>172</v>
      </c>
      <c r="C299" s="118"/>
      <c r="D299" s="119">
        <v>1E-3</v>
      </c>
      <c r="E299" s="120" t="s">
        <v>162</v>
      </c>
      <c r="F299" s="121">
        <f>+G291*D299</f>
        <v>0</v>
      </c>
      <c r="G299" s="122"/>
    </row>
    <row r="300" spans="1:16" s="11" customFormat="1" ht="20.25" x14ac:dyDescent="0.3">
      <c r="A300" s="116" t="s">
        <v>173</v>
      </c>
      <c r="B300" s="117" t="s">
        <v>174</v>
      </c>
      <c r="C300" s="118"/>
      <c r="D300" s="119">
        <v>0.05</v>
      </c>
      <c r="E300" s="120" t="s">
        <v>162</v>
      </c>
      <c r="F300" s="121">
        <f>+G291*D300</f>
        <v>0</v>
      </c>
      <c r="G300" s="122"/>
    </row>
    <row r="301" spans="1:16" s="11" customFormat="1" ht="20.25" x14ac:dyDescent="0.3">
      <c r="A301" s="116" t="s">
        <v>175</v>
      </c>
      <c r="B301" s="117" t="s">
        <v>176</v>
      </c>
      <c r="C301" s="118"/>
      <c r="D301" s="119">
        <v>0.05</v>
      </c>
      <c r="E301" s="120" t="s">
        <v>162</v>
      </c>
      <c r="F301" s="121">
        <f>+G291*D301</f>
        <v>0</v>
      </c>
      <c r="G301" s="122"/>
    </row>
    <row r="302" spans="1:16" s="11" customFormat="1" ht="21" thickBot="1" x14ac:dyDescent="0.35">
      <c r="A302" s="116" t="s">
        <v>177</v>
      </c>
      <c r="B302" s="123" t="s">
        <v>178</v>
      </c>
      <c r="C302" s="124"/>
      <c r="D302" s="125">
        <v>0.18</v>
      </c>
      <c r="E302" s="126" t="s">
        <v>162</v>
      </c>
      <c r="F302" s="127">
        <f>+F294*D302</f>
        <v>0</v>
      </c>
      <c r="G302" s="128"/>
    </row>
    <row r="303" spans="1:16" s="11" customFormat="1" ht="21" thickBot="1" x14ac:dyDescent="0.35">
      <c r="A303" s="116"/>
      <c r="B303" s="153" t="s">
        <v>179</v>
      </c>
      <c r="C303" s="146"/>
      <c r="D303" s="147"/>
      <c r="E303" s="148"/>
      <c r="F303" s="149"/>
      <c r="G303" s="139">
        <f>SUM(F294:F302)</f>
        <v>0</v>
      </c>
    </row>
    <row r="304" spans="1:16" s="11" customFormat="1" ht="24" thickBot="1" x14ac:dyDescent="0.4">
      <c r="A304" s="129"/>
      <c r="B304" s="155"/>
      <c r="C304" s="130"/>
      <c r="D304" s="131"/>
      <c r="E304" s="132"/>
      <c r="F304" s="133"/>
      <c r="G304" s="99"/>
    </row>
    <row r="305" spans="1:7" s="11" customFormat="1" ht="21" thickBot="1" x14ac:dyDescent="0.35">
      <c r="A305" s="156"/>
      <c r="B305" s="157" t="s">
        <v>180</v>
      </c>
      <c r="C305" s="150"/>
      <c r="D305" s="151"/>
      <c r="E305" s="151"/>
      <c r="F305" s="152"/>
      <c r="G305" s="139">
        <f>G303+G291</f>
        <v>0</v>
      </c>
    </row>
    <row r="306" spans="1:7" s="11" customFormat="1" ht="20.25" x14ac:dyDescent="0.3">
      <c r="A306" s="236"/>
      <c r="B306" s="237"/>
      <c r="C306" s="237"/>
      <c r="D306" s="237"/>
      <c r="E306" s="237"/>
      <c r="F306" s="237"/>
      <c r="G306" s="238"/>
    </row>
    <row r="307" spans="1:7" s="11" customFormat="1" ht="20.25" x14ac:dyDescent="0.3">
      <c r="A307" s="254"/>
      <c r="B307" s="255"/>
      <c r="C307" s="256"/>
      <c r="D307" s="257"/>
      <c r="E307" s="266"/>
      <c r="F307" s="266"/>
      <c r="G307" s="266"/>
    </row>
    <row r="308" spans="1:7" s="11" customFormat="1" ht="20.25" x14ac:dyDescent="0.3">
      <c r="A308" s="254"/>
      <c r="B308" s="259"/>
      <c r="C308" s="256"/>
      <c r="D308" s="257"/>
      <c r="E308" s="258"/>
      <c r="F308" s="260"/>
      <c r="G308" s="258"/>
    </row>
    <row r="309" spans="1:7" s="11" customFormat="1" ht="20.25" x14ac:dyDescent="0.3">
      <c r="A309" s="237"/>
      <c r="B309" s="259"/>
      <c r="C309" s="256"/>
      <c r="D309" s="257"/>
      <c r="E309" s="258"/>
      <c r="F309" s="260"/>
      <c r="G309" s="258"/>
    </row>
    <row r="310" spans="1:7" s="11" customFormat="1" ht="20.25" x14ac:dyDescent="0.3">
      <c r="A310" s="237"/>
      <c r="B310" s="261"/>
      <c r="C310" s="256"/>
      <c r="D310" s="267"/>
      <c r="E310" s="267"/>
      <c r="F310" s="267"/>
      <c r="G310" s="267"/>
    </row>
    <row r="311" spans="1:7" s="11" customFormat="1" ht="20.25" x14ac:dyDescent="0.3">
      <c r="A311" s="237"/>
      <c r="B311" s="262"/>
      <c r="C311" s="256"/>
      <c r="D311" s="257"/>
      <c r="E311" s="268"/>
      <c r="F311" s="268"/>
      <c r="G311" s="268"/>
    </row>
    <row r="312" spans="1:7" ht="18.75" x14ac:dyDescent="0.3">
      <c r="A312" s="20"/>
      <c r="B312" s="255"/>
      <c r="C312" s="256"/>
      <c r="D312" s="257"/>
      <c r="E312" s="263"/>
      <c r="F312" s="263"/>
      <c r="G312" s="263"/>
    </row>
    <row r="313" spans="1:7" x14ac:dyDescent="0.25">
      <c r="A313" s="20"/>
    </row>
    <row r="314" spans="1:7" x14ac:dyDescent="0.25">
      <c r="A314" s="20"/>
    </row>
    <row r="315" spans="1:7" x14ac:dyDescent="0.25">
      <c r="A315" s="20"/>
    </row>
    <row r="316" spans="1:7" x14ac:dyDescent="0.25">
      <c r="A316" s="20"/>
    </row>
    <row r="317" spans="1:7" x14ac:dyDescent="0.25">
      <c r="A317" s="20"/>
    </row>
    <row r="318" spans="1:7" x14ac:dyDescent="0.25">
      <c r="A318" s="20"/>
    </row>
    <row r="319" spans="1:7" x14ac:dyDescent="0.25">
      <c r="A319" s="20"/>
    </row>
    <row r="320" spans="1:7" x14ac:dyDescent="0.25">
      <c r="A320" s="20"/>
    </row>
    <row r="321" spans="1:1" x14ac:dyDescent="0.25">
      <c r="A321" s="20"/>
    </row>
    <row r="322" spans="1:1" x14ac:dyDescent="0.25">
      <c r="A322" s="20"/>
    </row>
    <row r="323" spans="1:1" x14ac:dyDescent="0.25">
      <c r="A323" s="20"/>
    </row>
    <row r="324" spans="1:1" x14ac:dyDescent="0.25">
      <c r="A324" s="20"/>
    </row>
    <row r="325" spans="1:1" x14ac:dyDescent="0.25">
      <c r="A325" s="20"/>
    </row>
    <row r="326" spans="1:1" x14ac:dyDescent="0.25">
      <c r="A326" s="20"/>
    </row>
    <row r="327" spans="1:1" x14ac:dyDescent="0.25">
      <c r="A327" s="20"/>
    </row>
    <row r="328" spans="1:1" x14ac:dyDescent="0.25">
      <c r="A328" s="20"/>
    </row>
    <row r="329" spans="1:1" x14ac:dyDescent="0.25">
      <c r="A329" s="20"/>
    </row>
    <row r="330" spans="1:1" x14ac:dyDescent="0.25">
      <c r="A330" s="20"/>
    </row>
    <row r="331" spans="1:1" x14ac:dyDescent="0.25">
      <c r="A331" s="20"/>
    </row>
    <row r="332" spans="1:1" x14ac:dyDescent="0.25">
      <c r="A332" s="20"/>
    </row>
    <row r="333" spans="1:1" x14ac:dyDescent="0.25">
      <c r="A333" s="20"/>
    </row>
  </sheetData>
  <mergeCells count="5">
    <mergeCell ref="E312:G312"/>
    <mergeCell ref="F10:G10"/>
    <mergeCell ref="E307:G307"/>
    <mergeCell ref="D310:G310"/>
    <mergeCell ref="E311:G311"/>
  </mergeCells>
  <phoneticPr fontId="18" type="noConversion"/>
  <pageMargins left="0.7" right="0.7" top="0.75" bottom="0.75" header="0.3" footer="0.3"/>
  <pageSetup scale="58" orientation="landscape" r:id="rId1"/>
  <rowBreaks count="1" manualBreakCount="1">
    <brk id="281" max="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LIC.</vt:lpstr>
      <vt:lpstr>'PRESUPUESTO LIC.'!Área_de_impresión</vt:lpstr>
    </vt:vector>
  </TitlesOfParts>
  <Company>Junta Central Electoral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Oviedo Campos</dc:creator>
  <cp:lastModifiedBy>Francis Ernesto Jimenez Paniagua</cp:lastModifiedBy>
  <cp:lastPrinted>2025-10-15T19:28:59Z</cp:lastPrinted>
  <dcterms:created xsi:type="dcterms:W3CDTF">2025-10-07T14:58:20Z</dcterms:created>
  <dcterms:modified xsi:type="dcterms:W3CDTF">2025-11-25T14:00:49Z</dcterms:modified>
</cp:coreProperties>
</file>